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bookViews>
  <sheets>
    <sheet name="Introduction" sheetId="6" r:id="rId1"/>
    <sheet name="WB summary" sheetId="10" r:id="rId2"/>
    <sheet name="WB calculation" sheetId="9" r:id="rId3"/>
    <sheet name="WB summary Bhuj" sheetId="1" r:id="rId4"/>
    <sheet name="WB calc Bhuj" sheetId="2" r:id="rId5"/>
  </sheets>
  <definedNames>
    <definedName name="_ftnref1" localSheetId="0">Introduction!$A$3</definedName>
  </definedNames>
  <calcPr calcId="152511"/>
</workbook>
</file>

<file path=xl/calcChain.xml><?xml version="1.0" encoding="utf-8"?>
<calcChain xmlns="http://schemas.openxmlformats.org/spreadsheetml/2006/main">
  <c r="D143" i="2" l="1"/>
  <c r="C136" i="2"/>
  <c r="D136" i="2" s="1"/>
  <c r="C134" i="2"/>
  <c r="D134" i="2" s="1"/>
  <c r="F121" i="2"/>
  <c r="E121" i="2"/>
  <c r="G121" i="2" s="1"/>
  <c r="G119" i="2"/>
  <c r="F119" i="2"/>
  <c r="E112" i="2"/>
  <c r="U98" i="2"/>
  <c r="V98" i="2" s="1"/>
  <c r="T98" i="2"/>
  <c r="S98" i="2"/>
  <c r="O98" i="2"/>
  <c r="P98" i="2" s="1"/>
  <c r="N98" i="2"/>
  <c r="M98" i="2"/>
  <c r="K98" i="2"/>
  <c r="L98" i="2" s="1"/>
  <c r="H98" i="2"/>
  <c r="G98" i="2"/>
  <c r="U97" i="2"/>
  <c r="V97" i="2" s="1"/>
  <c r="T97" i="2"/>
  <c r="S97" i="2"/>
  <c r="O97" i="2"/>
  <c r="P97" i="2" s="1"/>
  <c r="N97" i="2"/>
  <c r="M97" i="2"/>
  <c r="K97" i="2"/>
  <c r="L97" i="2" s="1"/>
  <c r="H97" i="2"/>
  <c r="G97" i="2"/>
  <c r="S96" i="2"/>
  <c r="T96" i="2" s="1"/>
  <c r="R96" i="2"/>
  <c r="O96" i="2"/>
  <c r="P96" i="2" s="1"/>
  <c r="N96" i="2"/>
  <c r="M96" i="2"/>
  <c r="K96" i="2"/>
  <c r="L96" i="2" s="1"/>
  <c r="I96" i="2"/>
  <c r="J96" i="2" s="1"/>
  <c r="G96" i="2"/>
  <c r="H96" i="2" s="1"/>
  <c r="C96" i="2"/>
  <c r="D96" i="2" s="1"/>
  <c r="S95" i="2"/>
  <c r="T95" i="2" s="1"/>
  <c r="R95" i="2"/>
  <c r="P95" i="2"/>
  <c r="O95" i="2"/>
  <c r="M95" i="2"/>
  <c r="N95" i="2" s="1"/>
  <c r="L95" i="2"/>
  <c r="K95" i="2"/>
  <c r="I95" i="2"/>
  <c r="J95" i="2" s="1"/>
  <c r="H95" i="2"/>
  <c r="G95" i="2"/>
  <c r="C95" i="2"/>
  <c r="D95" i="2" s="1"/>
  <c r="T94" i="2"/>
  <c r="S94" i="2"/>
  <c r="R94" i="2"/>
  <c r="O94" i="2"/>
  <c r="P94" i="2" s="1"/>
  <c r="M94" i="2"/>
  <c r="N94" i="2" s="1"/>
  <c r="K94" i="2"/>
  <c r="L94" i="2" s="1"/>
  <c r="I94" i="2"/>
  <c r="J94" i="2" s="1"/>
  <c r="H94" i="2"/>
  <c r="G94" i="2"/>
  <c r="C94" i="2"/>
  <c r="D94" i="2" s="1"/>
  <c r="S93" i="2"/>
  <c r="T93" i="2" s="1"/>
  <c r="Q93" i="2"/>
  <c r="R93" i="2" s="1"/>
  <c r="O93" i="2"/>
  <c r="P93" i="2" s="1"/>
  <c r="P99" i="2" s="1"/>
  <c r="M93" i="2"/>
  <c r="N93" i="2" s="1"/>
  <c r="N99" i="2" s="1"/>
  <c r="K93" i="2"/>
  <c r="L93" i="2" s="1"/>
  <c r="I93" i="2"/>
  <c r="J93" i="2" s="1"/>
  <c r="H93" i="2"/>
  <c r="G93" i="2"/>
  <c r="C93" i="2"/>
  <c r="D93" i="2" s="1"/>
  <c r="E92" i="2"/>
  <c r="F92" i="2" s="1"/>
  <c r="E91" i="2"/>
  <c r="F91" i="2" s="1"/>
  <c r="E90" i="2"/>
  <c r="F90" i="2" s="1"/>
  <c r="E89" i="2"/>
  <c r="F89" i="2" s="1"/>
  <c r="U88" i="2"/>
  <c r="V88" i="2" s="1"/>
  <c r="S88" i="2"/>
  <c r="T88" i="2" s="1"/>
  <c r="L88" i="2"/>
  <c r="K88" i="2"/>
  <c r="G88" i="2"/>
  <c r="H88" i="2" s="1"/>
  <c r="U87" i="2"/>
  <c r="V87" i="2" s="1"/>
  <c r="V99" i="2" s="1"/>
  <c r="S87" i="2"/>
  <c r="T87" i="2" s="1"/>
  <c r="K87" i="2"/>
  <c r="L87" i="2" s="1"/>
  <c r="G87" i="2"/>
  <c r="H87" i="2" s="1"/>
  <c r="H99" i="2" s="1"/>
  <c r="F76" i="2"/>
  <c r="F77" i="2" s="1"/>
  <c r="D4" i="1" s="1"/>
  <c r="C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70" i="2" s="1"/>
  <c r="G124" i="2" s="1"/>
  <c r="E28" i="2"/>
  <c r="E24" i="2"/>
  <c r="G11" i="2"/>
  <c r="H11" i="2" s="1"/>
  <c r="F11" i="2"/>
  <c r="F10" i="2"/>
  <c r="G10" i="2" s="1"/>
  <c r="H10" i="2" s="1"/>
  <c r="E6" i="2"/>
  <c r="F7" i="1"/>
  <c r="B6" i="1"/>
  <c r="F5" i="1"/>
  <c r="B5" i="1"/>
  <c r="B3" i="1"/>
  <c r="D110" i="9"/>
  <c r="C103" i="9"/>
  <c r="D103" i="9" s="1"/>
  <c r="C101" i="9"/>
  <c r="D101" i="9" s="1"/>
  <c r="F88" i="9"/>
  <c r="G88" i="9" s="1"/>
  <c r="F86" i="9"/>
  <c r="G86" i="9" s="1"/>
  <c r="U65" i="9"/>
  <c r="V65" i="9" s="1"/>
  <c r="T65" i="9"/>
  <c r="S65" i="9"/>
  <c r="O65" i="9"/>
  <c r="P65" i="9" s="1"/>
  <c r="N65" i="9"/>
  <c r="M65" i="9"/>
  <c r="K65" i="9"/>
  <c r="L65" i="9" s="1"/>
  <c r="H65" i="9"/>
  <c r="G65" i="9"/>
  <c r="U64" i="9"/>
  <c r="V64" i="9" s="1"/>
  <c r="T64" i="9"/>
  <c r="S64" i="9"/>
  <c r="O64" i="9"/>
  <c r="P64" i="9" s="1"/>
  <c r="N64" i="9"/>
  <c r="M64" i="9"/>
  <c r="K64" i="9"/>
  <c r="L64" i="9" s="1"/>
  <c r="H64" i="9"/>
  <c r="G64" i="9"/>
  <c r="S63" i="9"/>
  <c r="T63" i="9" s="1"/>
  <c r="R63" i="9"/>
  <c r="O63" i="9"/>
  <c r="P63" i="9" s="1"/>
  <c r="M63" i="9"/>
  <c r="N63" i="9" s="1"/>
  <c r="K63" i="9"/>
  <c r="L63" i="9" s="1"/>
  <c r="J63" i="9"/>
  <c r="I63" i="9"/>
  <c r="G63" i="9"/>
  <c r="H63" i="9" s="1"/>
  <c r="C63" i="9"/>
  <c r="D63" i="9" s="1"/>
  <c r="S62" i="9"/>
  <c r="T62" i="9" s="1"/>
  <c r="R62" i="9"/>
  <c r="P62" i="9"/>
  <c r="O62" i="9"/>
  <c r="M62" i="9"/>
  <c r="N62" i="9" s="1"/>
  <c r="L62" i="9"/>
  <c r="K62" i="9"/>
  <c r="I62" i="9"/>
  <c r="J62" i="9" s="1"/>
  <c r="H62" i="9"/>
  <c r="G62" i="9"/>
  <c r="C62" i="9"/>
  <c r="D62" i="9" s="1"/>
  <c r="T61" i="9"/>
  <c r="S61" i="9"/>
  <c r="R61" i="9"/>
  <c r="O61" i="9"/>
  <c r="P61" i="9" s="1"/>
  <c r="M61" i="9"/>
  <c r="N61" i="9" s="1"/>
  <c r="K61" i="9"/>
  <c r="L61" i="9" s="1"/>
  <c r="I61" i="9"/>
  <c r="J61" i="9" s="1"/>
  <c r="H61" i="9"/>
  <c r="G61" i="9"/>
  <c r="C61" i="9"/>
  <c r="D61" i="9" s="1"/>
  <c r="S60" i="9"/>
  <c r="T60" i="9" s="1"/>
  <c r="Q60" i="9"/>
  <c r="R60" i="9" s="1"/>
  <c r="O60" i="9"/>
  <c r="P60" i="9" s="1"/>
  <c r="P66" i="9" s="1"/>
  <c r="M60" i="9"/>
  <c r="N60" i="9" s="1"/>
  <c r="K60" i="9"/>
  <c r="L60" i="9" s="1"/>
  <c r="I60" i="9"/>
  <c r="J60" i="9" s="1"/>
  <c r="H60" i="9"/>
  <c r="G60" i="9"/>
  <c r="C60" i="9"/>
  <c r="D60" i="9" s="1"/>
  <c r="E59" i="9"/>
  <c r="F59" i="9" s="1"/>
  <c r="E58" i="9"/>
  <c r="F58" i="9" s="1"/>
  <c r="E57" i="9"/>
  <c r="F57" i="9" s="1"/>
  <c r="E56" i="9"/>
  <c r="F56" i="9" s="1"/>
  <c r="U55" i="9"/>
  <c r="V55" i="9" s="1"/>
  <c r="S55" i="9"/>
  <c r="T55" i="9" s="1"/>
  <c r="L55" i="9"/>
  <c r="K55" i="9"/>
  <c r="G55" i="9"/>
  <c r="H55" i="9" s="1"/>
  <c r="U54" i="9"/>
  <c r="V54" i="9" s="1"/>
  <c r="V66" i="9" s="1"/>
  <c r="S54" i="9"/>
  <c r="T54" i="9" s="1"/>
  <c r="K54" i="9"/>
  <c r="L54" i="9" s="1"/>
  <c r="L66" i="9" s="1"/>
  <c r="G54" i="9"/>
  <c r="H54" i="9" s="1"/>
  <c r="H66" i="9" s="1"/>
  <c r="F43" i="9"/>
  <c r="F44" i="9" s="1"/>
  <c r="D4" i="10" s="1"/>
  <c r="C37" i="9"/>
  <c r="E77" i="9" s="1"/>
  <c r="E79" i="9" s="1"/>
  <c r="F36" i="9"/>
  <c r="F35" i="9"/>
  <c r="F34" i="9"/>
  <c r="F33" i="9"/>
  <c r="E28" i="9"/>
  <c r="B6" i="10" s="1"/>
  <c r="F11" i="9"/>
  <c r="G11" i="9" s="1"/>
  <c r="H11" i="9" s="1"/>
  <c r="H10" i="9"/>
  <c r="H13" i="9" s="1"/>
  <c r="F10" i="9"/>
  <c r="G10" i="9" s="1"/>
  <c r="E6" i="9"/>
  <c r="B3" i="10" s="1"/>
  <c r="F7" i="10"/>
  <c r="F5" i="10"/>
  <c r="B5" i="10"/>
  <c r="G85" i="9" l="1"/>
  <c r="B4" i="10"/>
  <c r="B8" i="10"/>
  <c r="F66" i="9"/>
  <c r="H13" i="2"/>
  <c r="N66" i="9"/>
  <c r="L99" i="2"/>
  <c r="F99" i="2"/>
  <c r="D138" i="2"/>
  <c r="F6" i="1" s="1"/>
  <c r="F37" i="9"/>
  <c r="J66" i="9"/>
  <c r="D105" i="9"/>
  <c r="F6" i="10" s="1"/>
  <c r="J99" i="2"/>
  <c r="D66" i="9"/>
  <c r="D3" i="1"/>
  <c r="D8" i="1" s="1"/>
  <c r="D99" i="2"/>
  <c r="T66" i="9"/>
  <c r="R66" i="9"/>
  <c r="T99" i="2"/>
  <c r="R99" i="2"/>
  <c r="V67" i="9" l="1"/>
  <c r="D3" i="10"/>
  <c r="D8" i="10" s="1"/>
  <c r="G91" i="9"/>
  <c r="G92" i="9" s="1"/>
  <c r="F4" i="10" s="1"/>
  <c r="V100" i="2"/>
  <c r="B4" i="1"/>
  <c r="B8" i="1" s="1"/>
  <c r="G118" i="2"/>
  <c r="G125" i="2" s="1"/>
  <c r="F4" i="1" s="1"/>
  <c r="E106" i="2" l="1"/>
  <c r="E107" i="2" s="1"/>
  <c r="E114" i="2"/>
  <c r="F3" i="1" s="1"/>
  <c r="F8" i="1" s="1"/>
  <c r="C11" i="1" s="1"/>
  <c r="E81" i="9"/>
  <c r="F3" i="10" s="1"/>
  <c r="F8" i="10" s="1"/>
  <c r="C11" i="10" s="1"/>
  <c r="E73" i="9"/>
  <c r="E74" i="9" s="1"/>
</calcChain>
</file>

<file path=xl/sharedStrings.xml><?xml version="1.0" encoding="utf-8"?>
<sst xmlns="http://schemas.openxmlformats.org/spreadsheetml/2006/main" count="470" uniqueCount="199">
  <si>
    <t>Precipitation</t>
  </si>
  <si>
    <t>Inflow from other catchments</t>
  </si>
  <si>
    <t>GW inflow</t>
  </si>
  <si>
    <t xml:space="preserve">Water Import </t>
  </si>
  <si>
    <t>Inflow</t>
  </si>
  <si>
    <t>Out-flow</t>
  </si>
  <si>
    <t>Storage</t>
  </si>
  <si>
    <t xml:space="preserve">Surface </t>
  </si>
  <si>
    <t>Ground water</t>
  </si>
  <si>
    <t>Stream-flow to other catchments</t>
  </si>
  <si>
    <t>GW outflow</t>
  </si>
  <si>
    <t>WW disposal outside of area</t>
  </si>
  <si>
    <t>Evapo-transpiration</t>
  </si>
  <si>
    <t>Balance</t>
  </si>
  <si>
    <t>=</t>
  </si>
  <si>
    <t>+</t>
  </si>
  <si>
    <t>Average annual rainfall (m)</t>
  </si>
  <si>
    <t>Inflow points</t>
  </si>
  <si>
    <t>Inflow amount</t>
  </si>
  <si>
    <t>Catchment area</t>
  </si>
  <si>
    <t>Catchment type</t>
  </si>
  <si>
    <t>Runoff</t>
  </si>
  <si>
    <t>Ground water Inflow</t>
  </si>
  <si>
    <t>Water Import</t>
  </si>
  <si>
    <t>Annual bulk water import from outside sources</t>
  </si>
  <si>
    <t>Month</t>
  </si>
  <si>
    <t>Crop</t>
  </si>
  <si>
    <t xml:space="preserve"> Millet </t>
  </si>
  <si>
    <t>Groundnut</t>
  </si>
  <si>
    <t>Cotton</t>
  </si>
  <si>
    <t>Sesame</t>
  </si>
  <si>
    <t>Castor</t>
  </si>
  <si>
    <t>Mung</t>
  </si>
  <si>
    <t>Clusterbean</t>
  </si>
  <si>
    <t>Sorghum</t>
  </si>
  <si>
    <t>Scrub/Forest</t>
  </si>
  <si>
    <t>Wheat</t>
  </si>
  <si>
    <t>Area (Km2)</t>
  </si>
  <si>
    <t>Consumptive use coefficient (k)</t>
  </si>
  <si>
    <t>Pan Evaporation (cm)</t>
  </si>
  <si>
    <t>PET (cm)</t>
  </si>
  <si>
    <t>AET (MCM)</t>
  </si>
  <si>
    <t>January</t>
  </si>
  <si>
    <t>February</t>
  </si>
  <si>
    <t>March</t>
  </si>
  <si>
    <t>April</t>
  </si>
  <si>
    <t>May</t>
  </si>
  <si>
    <t>June</t>
  </si>
  <si>
    <t>July</t>
  </si>
  <si>
    <t>August</t>
  </si>
  <si>
    <t>September</t>
  </si>
  <si>
    <t>October</t>
  </si>
  <si>
    <t>November</t>
  </si>
  <si>
    <t>December</t>
  </si>
  <si>
    <t>Total</t>
  </si>
  <si>
    <t>Total AET (MCM)</t>
  </si>
  <si>
    <t>Evaporation from water bodies</t>
  </si>
  <si>
    <t>Total Evaporation from water bodies</t>
  </si>
  <si>
    <t>Plant Evapo-transpiration</t>
  </si>
  <si>
    <t>Surface area of water bodies (sq km)</t>
  </si>
  <si>
    <t>Annual Evap rate (m/yr)</t>
  </si>
  <si>
    <t>Surface storage</t>
  </si>
  <si>
    <t>Sno</t>
  </si>
  <si>
    <t>Water body name</t>
  </si>
  <si>
    <t>Capacity</t>
  </si>
  <si>
    <t>Deshalsar</t>
  </si>
  <si>
    <t>Pragshar</t>
  </si>
  <si>
    <t>Romaniya Tenka</t>
  </si>
  <si>
    <t>B.S.F. Campus</t>
  </si>
  <si>
    <t>Dosharai</t>
  </si>
  <si>
    <t>Railway Crossing Talav</t>
  </si>
  <si>
    <t>Piranpir Talav</t>
  </si>
  <si>
    <t>Rato Talav</t>
  </si>
  <si>
    <t>Dhabherai</t>
  </si>
  <si>
    <t>Panjrapod</t>
  </si>
  <si>
    <t>Bhuteshwar talav</t>
  </si>
  <si>
    <t>Chachi Talav</t>
  </si>
  <si>
    <t>Devarai</t>
  </si>
  <si>
    <t>Bhujiyo 1</t>
  </si>
  <si>
    <t>Bhujiyo 2</t>
  </si>
  <si>
    <t>G.I.D.C. Talav</t>
  </si>
  <si>
    <t>Lakhurai &amp; Pashurai</t>
  </si>
  <si>
    <t>Jivanray Talav</t>
  </si>
  <si>
    <t>Madhapar</t>
  </si>
  <si>
    <t>Karimori</t>
  </si>
  <si>
    <t>Jakh Talav</t>
  </si>
  <si>
    <t>Sreeji Talav</t>
  </si>
  <si>
    <t>Takiyo Tarai</t>
  </si>
  <si>
    <t>Fatel Lucky Talav</t>
  </si>
  <si>
    <t>Noghrai</t>
  </si>
  <si>
    <t>Maidharai</t>
  </si>
  <si>
    <t>Chokivari Tarai</t>
  </si>
  <si>
    <t>Sardarnagar Talav</t>
  </si>
  <si>
    <t>Sukhsar</t>
  </si>
  <si>
    <t>Chiparai</t>
  </si>
  <si>
    <t>Bhanrai</t>
  </si>
  <si>
    <t>Mochirairakhal Talav</t>
  </si>
  <si>
    <t>Trimurati</t>
  </si>
  <si>
    <t>Coverage Area (sq km)</t>
  </si>
  <si>
    <t>Change in GW storage</t>
  </si>
  <si>
    <t>Area (Sq.km)</t>
  </si>
  <si>
    <t>Specific Yield (%)</t>
  </si>
  <si>
    <t>h1 –h2 (m)</t>
  </si>
  <si>
    <t>Change (MCM)</t>
  </si>
  <si>
    <t>Sandstone</t>
  </si>
  <si>
    <t>Aquifer type</t>
  </si>
  <si>
    <t>Study area (sq km)</t>
  </si>
  <si>
    <t>Annual rainfall (MCM)</t>
  </si>
  <si>
    <t>Inflow outflow cancel out for simplicity for smaller study areas and level aquifers</t>
  </si>
  <si>
    <t>Annual (MCM)</t>
  </si>
  <si>
    <t>From Kukma borewells (MLD)</t>
  </si>
  <si>
    <t>From Bharapar borewells (MLD)</t>
  </si>
  <si>
    <t>From Madhapar borewells (MLD)</t>
  </si>
  <si>
    <t>Runoff %</t>
  </si>
  <si>
    <t>Annual Rainfall (m)</t>
  </si>
  <si>
    <t>Total Evapo-Transpiration</t>
  </si>
  <si>
    <t>Outflow points</t>
  </si>
  <si>
    <t>Haripar canal</t>
  </si>
  <si>
    <t>To Pragsar lake</t>
  </si>
  <si>
    <t>Inflow from outside area</t>
  </si>
  <si>
    <t>Subtracting surface storage</t>
  </si>
  <si>
    <t>Ground water Outflow</t>
  </si>
  <si>
    <t>WW disposal to outside areas</t>
  </si>
  <si>
    <t>Area (sq km)</t>
  </si>
  <si>
    <t>Barlow's method</t>
  </si>
  <si>
    <t>Class</t>
  </si>
  <si>
    <t>Description of catchment</t>
  </si>
  <si>
    <t>Kb%</t>
  </si>
  <si>
    <t>Light rain</t>
  </si>
  <si>
    <t>Continuous downpour</t>
  </si>
  <si>
    <t>A</t>
  </si>
  <si>
    <t>Flat, cultivated, and absorbent soil</t>
  </si>
  <si>
    <t>B</t>
  </si>
  <si>
    <t>Flat, partly cultivated, and stiff soil</t>
  </si>
  <si>
    <t>C</t>
  </si>
  <si>
    <t>Average catchment</t>
  </si>
  <si>
    <t>D</t>
  </si>
  <si>
    <t>Hills and plains with little cultivation</t>
  </si>
  <si>
    <t>E</t>
  </si>
  <si>
    <t>Very hilly, steep and no cultivation</t>
  </si>
  <si>
    <t>Hamirsar - paved</t>
  </si>
  <si>
    <t>Desalsar - paved</t>
  </si>
  <si>
    <t>Desalsar - unpaved</t>
  </si>
  <si>
    <t>Dhunaraja - unpaved</t>
  </si>
  <si>
    <t>Lakki and tapka - unoaved</t>
  </si>
  <si>
    <t>DC</t>
  </si>
  <si>
    <t>CC</t>
  </si>
  <si>
    <t>Habitated or steep and no cultivation</t>
  </si>
  <si>
    <t>EC</t>
  </si>
  <si>
    <t>Agriculture</t>
  </si>
  <si>
    <t>BC</t>
  </si>
  <si>
    <t>Hamirsar - unpaved</t>
  </si>
  <si>
    <t>Outflow (MCM)</t>
  </si>
  <si>
    <t>From Narmada (MLD)</t>
  </si>
  <si>
    <t>Abstraction in outside areas</t>
  </si>
  <si>
    <t>Pre monsoon to post monsoon water level change</t>
  </si>
  <si>
    <t>MLD</t>
  </si>
  <si>
    <t>MCM</t>
  </si>
  <si>
    <t>Private GW draft</t>
  </si>
  <si>
    <t>c</t>
  </si>
  <si>
    <t>Hamirsar Talav</t>
  </si>
  <si>
    <t>Dhobi Talav</t>
  </si>
  <si>
    <t>Chhtetedi/Harirsar Talav</t>
  </si>
  <si>
    <t>The processes of the hydrological cycle described above can be categorized in 4 categories, those that occur in i)the atmosphere, ii) land surface, iii) unsaturated zone and iv) deep aquifer. Since the model is being applied on an urban area, the effect of human activities in the form of groundwater draft and wastewater disposal are also included in the analysis. 
Applying the law of conservation of mass to water, the following equation can be used after defining a finite study area– 
Inflow = Outflow + storage
Water balance estimates are often presented as being precise. However, there is always uncertainty, arising from inadequate data, measurement errors and the spatial and temporal complexity of hydrological processes. Consequently, arriving at an exact balance is next to impossible while it is possible to arrive at a simplified model of real life. Therefore, we add a constant to balance the equation-
Inflow = Outflow + storage + c
Analysis of such an equation can be useful in assessing the current status and trends in water resource availability in an area over a specific period of time therefore strengthening water management decision-making by assessing and improving the validity of visions, scenarios and strategies.
Water Balance of Bhuj city was studied in detailed to assess the current status and trends in water resource availability in an area. BHADA boundary was defined as the study area for water balance of city for a period of one year.</t>
  </si>
  <si>
    <t>Water flows into our system from Dhunaraja, Lakki and Tapka catchments through the Haripar canal.  We use Barlow’s runoff factors to calculate runoff in these catchments assuming all to be average catchments in terms of terrain. For rainfall intensity, even though Bhuj is an arid area, the third category is assumed, i.e. continuous downpour since all the rainfall in the year is received over a few days’ time with heavy intensity.</t>
  </si>
  <si>
    <t>For level aquifers, we assume rate of inflow and outflow between adjoining aquifers of the same type are the same and thus GW inflow and outflow cancel each other out across the equation.</t>
  </si>
  <si>
    <t>Bhuj imports water from Naramada. In addition to this, GW extraction for Bhuj municipal supply takes place at Kukma, Madhapar and Bharapar. All three borewell sites fall outside the influence of the aquifer covering our study area. Thus we calculate these in imports.</t>
  </si>
  <si>
    <t>In an annual cycle we consider all surface storage inside study area fill up once. We assume the bigger and more permanent lakes (category 1) to have an average depth of 3.11 m and the smaller ones (category 2) to have 1.5 m.</t>
  </si>
  <si>
    <t>Although aquifer storage is difficult to determine, we can estimate the amount through change in water table and water holding capacity of aquifer. Through local tests specific yield of this aquifer is determined to be 9.5%.</t>
  </si>
  <si>
    <t>Hamirsar-Umasar and Desalsar catchments fall inside our study area and the only outflow point is the stream flowing northwards from Pragsar lake towards Khari river. Since these catchments contain a considerable amount of built up area, the highest runoff factor (from previous Barlow table) is applied to these areas.</t>
  </si>
  <si>
    <t>Wastewater is generated in the city through usage of the the Municipal water supply as well as private groundwater extraction inside the study area. This is disposed off outside BHADA limits in Naghor. As a thumbrule of UWSS, we assume wastewater generation o be 80% of water supply.</t>
  </si>
  <si>
    <t>Inflows</t>
  </si>
  <si>
    <t>Outflows</t>
  </si>
  <si>
    <t>Inflow from other catchments =</t>
  </si>
  <si>
    <t>Ground water Inflow =</t>
  </si>
  <si>
    <t>Total (MCM)</t>
  </si>
  <si>
    <t>Source1</t>
  </si>
  <si>
    <t>Source2</t>
  </si>
  <si>
    <t>Source3</t>
  </si>
  <si>
    <t>Source4</t>
  </si>
  <si>
    <t>Average depth (m)</t>
  </si>
  <si>
    <t>Fill up cycle</t>
  </si>
  <si>
    <t>Sno.</t>
  </si>
  <si>
    <t>total</t>
  </si>
  <si>
    <t>Annual Sub-Surface Evaporation</t>
  </si>
  <si>
    <t>Evapotranspiration from the water table ceases at a point below a surface elevation. This point is called the Extinction Depth and is the depth to which the roots of plants extend below land surface. In this case considered zero as Bhuj is arid area and water table is sufficiently low (i.e. &gt;2.5m for sandy soils)</t>
  </si>
  <si>
    <t xml:space="preserve">If no, </t>
  </si>
  <si>
    <t>Is GW table below extinction point? If yes, sub surface Et is = 0</t>
  </si>
  <si>
    <t>Annual Evaporation Rate (m/yr)</t>
  </si>
  <si>
    <t>Average or varying rainfall</t>
  </si>
  <si>
    <t>AET</t>
  </si>
  <si>
    <t>Total water supply</t>
  </si>
  <si>
    <t>WW Generated @80% of water supply</t>
  </si>
  <si>
    <t>WW Generated @80% of draft</t>
  </si>
  <si>
    <t>Abstraction from local aquifer outside study area</t>
  </si>
  <si>
    <t>Water Balance assessment</t>
  </si>
  <si>
    <t>Urban Water Security Planning Toolkit</t>
  </si>
  <si>
    <r>
      <t>[1]</t>
    </r>
    <r>
      <rPr>
        <i/>
        <sz val="18"/>
        <color theme="1"/>
        <rFont val="Calibri"/>
        <family val="2"/>
        <scheme val="minor"/>
      </rPr>
      <t>International Water Management Institute, retrieved from http://iwmi.dhigroup.com/hydrological_cycle/waterbalance.html as on 4.5.16</t>
    </r>
  </si>
  <si>
    <t xml:space="preserve">In hydrology, a water balance can be used to describe the flow of water in and out of a basin. It is an assessment of the various flow components of the hydrological cycle of a specific region, comparing precipitation and other inflows with outflows, and accumulation/storage changes over a certain time period. The water balance is a very fundamental concept in hydrology[1].
The hydrological cycle consists of various processes of inflow, outflow and storage- rainwater reaches the groundwater system through percolation; traps into soil as soil moisture; returns to atmosphere through evapotranspiration; some amount flows as surface runoff and gets stored into water impounding reservoirs; whereas remaining part flow out from the catchment as overland as well as sub-surface flow. Some amount of water also gets stored in aquifer while some amount of water is pumped out for usage and this balance is expressed as water balance. (Schicht and Walton, 1996)
The adjacent diagram describes all possible water pathways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</si>
</sst>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9" x14ac:knownFonts="1">
    <font>
      <sz val="11"/>
      <color theme="1"/>
      <name val="Calibri"/>
      <family val="2"/>
      <scheme val="minor"/>
    </font>
    <font>
      <b/>
      <sz val="11"/>
      <color theme="1"/>
      <name val="Calibri"/>
      <family val="2"/>
      <scheme val="minor"/>
    </font>
    <font>
      <sz val="11"/>
      <name val="Calibri"/>
      <family val="2"/>
      <scheme val="minor"/>
    </font>
    <font>
      <sz val="11"/>
      <color theme="0" tint="-0.34998626667073579"/>
      <name val="Calibri"/>
      <family val="2"/>
      <scheme val="minor"/>
    </font>
    <font>
      <sz val="12"/>
      <color theme="1"/>
      <name val="Calibri"/>
      <family val="2"/>
      <scheme val="minor"/>
    </font>
    <font>
      <sz val="11"/>
      <color rgb="FFFF0000"/>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sz val="18"/>
      <color theme="0"/>
      <name val="Calibri"/>
      <family val="2"/>
      <scheme val="minor"/>
    </font>
    <font>
      <b/>
      <sz val="18"/>
      <color theme="0"/>
      <name val="Calibri"/>
      <family val="2"/>
      <scheme val="minor"/>
    </font>
    <font>
      <b/>
      <sz val="20"/>
      <color theme="1"/>
      <name val="Calibri"/>
      <family val="2"/>
      <scheme val="minor"/>
    </font>
    <font>
      <b/>
      <sz val="36"/>
      <color theme="1"/>
      <name val="Calibri"/>
      <family val="2"/>
      <scheme val="minor"/>
    </font>
    <font>
      <b/>
      <sz val="48"/>
      <color theme="1"/>
      <name val="Calibri"/>
      <family val="2"/>
      <scheme val="minor"/>
    </font>
    <font>
      <sz val="20"/>
      <color theme="1"/>
      <name val="Calibri"/>
      <family val="2"/>
      <scheme val="minor"/>
    </font>
    <font>
      <sz val="8"/>
      <color theme="1"/>
      <name val="Calibri"/>
      <family val="2"/>
      <scheme val="minor"/>
    </font>
    <font>
      <sz val="11"/>
      <color theme="0"/>
      <name val="Calibri"/>
      <family val="2"/>
      <scheme val="minor"/>
    </font>
    <font>
      <vertAlign val="superscript"/>
      <sz val="18"/>
      <color theme="1"/>
      <name val="Calibri"/>
      <family val="2"/>
      <scheme val="minor"/>
    </font>
    <font>
      <i/>
      <sz val="18"/>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00"/>
        <bgColor indexed="64"/>
      </patternFill>
    </fill>
    <fill>
      <patternFill patternType="solid">
        <fgColor theme="3" tint="-0.249977111117893"/>
        <bgColor indexed="64"/>
      </patternFill>
    </fill>
    <fill>
      <patternFill patternType="solid">
        <fgColor theme="0" tint="-0.49998474074526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118">
    <xf numFmtId="0" fontId="0" fillId="0" borderId="0" xfId="0"/>
    <xf numFmtId="0" fontId="0" fillId="0" borderId="0" xfId="0" applyAlignment="1">
      <alignment horizontal="center"/>
    </xf>
    <xf numFmtId="0" fontId="0" fillId="3" borderId="0" xfId="0" applyFill="1"/>
    <xf numFmtId="0" fontId="1" fillId="0" borderId="0" xfId="0" applyFont="1"/>
    <xf numFmtId="0" fontId="0" fillId="0" borderId="0" xfId="0" applyAlignment="1">
      <alignment wrapText="1"/>
    </xf>
    <xf numFmtId="0" fontId="0" fillId="0" borderId="2" xfId="0" applyBorder="1" applyAlignment="1">
      <alignment vertical="top"/>
    </xf>
    <xf numFmtId="0" fontId="0" fillId="0" borderId="2" xfId="0" applyBorder="1" applyAlignment="1">
      <alignment vertical="top" wrapText="1"/>
    </xf>
    <xf numFmtId="164" fontId="0" fillId="0" borderId="2" xfId="0" applyNumberFormat="1" applyBorder="1" applyAlignment="1">
      <alignment vertical="top"/>
    </xf>
    <xf numFmtId="164" fontId="0" fillId="0" borderId="2" xfId="0" applyNumberFormat="1" applyFont="1" applyBorder="1" applyAlignment="1">
      <alignment vertical="top"/>
    </xf>
    <xf numFmtId="2" fontId="2" fillId="0" borderId="2" xfId="0" applyNumberFormat="1" applyFont="1" applyFill="1" applyBorder="1" applyAlignment="1">
      <alignment vertical="top"/>
    </xf>
    <xf numFmtId="164" fontId="2" fillId="0" borderId="2" xfId="0" applyNumberFormat="1" applyFont="1" applyBorder="1" applyAlignment="1">
      <alignment vertical="top"/>
    </xf>
    <xf numFmtId="164" fontId="3" fillId="0" borderId="2" xfId="0" applyNumberFormat="1" applyFont="1" applyBorder="1" applyAlignment="1">
      <alignment vertical="top"/>
    </xf>
    <xf numFmtId="164" fontId="1" fillId="0" borderId="2" xfId="0" applyNumberFormat="1" applyFont="1" applyBorder="1" applyAlignment="1">
      <alignment vertical="top"/>
    </xf>
    <xf numFmtId="0" fontId="0" fillId="0" borderId="0" xfId="0" applyBorder="1"/>
    <xf numFmtId="0" fontId="4" fillId="0" borderId="0" xfId="0" applyFont="1" applyBorder="1" applyAlignment="1">
      <alignment vertical="top" wrapText="1"/>
    </xf>
    <xf numFmtId="2" fontId="4" fillId="0" borderId="0" xfId="0" applyNumberFormat="1" applyFont="1" applyBorder="1" applyAlignment="1">
      <alignment horizontal="center" vertical="top" wrapText="1"/>
    </xf>
    <xf numFmtId="0" fontId="0" fillId="0" borderId="2" xfId="0" applyBorder="1"/>
    <xf numFmtId="164" fontId="1" fillId="0" borderId="0" xfId="0" applyNumberFormat="1" applyFont="1"/>
    <xf numFmtId="0" fontId="0" fillId="0" borderId="0" xfId="0" applyFill="1"/>
    <xf numFmtId="0" fontId="0" fillId="0" borderId="0" xfId="0" applyFont="1"/>
    <xf numFmtId="0" fontId="0" fillId="4" borderId="0" xfId="0" applyFill="1"/>
    <xf numFmtId="0" fontId="1" fillId="4" borderId="0" xfId="0" applyFont="1" applyFill="1"/>
    <xf numFmtId="0" fontId="0" fillId="0" borderId="0" xfId="0" applyAlignment="1">
      <alignment horizontal="right"/>
    </xf>
    <xf numFmtId="9" fontId="0" fillId="0" borderId="0" xfId="0" applyNumberFormat="1"/>
    <xf numFmtId="2" fontId="0" fillId="0" borderId="0" xfId="0" applyNumberFormat="1"/>
    <xf numFmtId="2" fontId="0" fillId="0" borderId="0" xfId="0" applyNumberFormat="1" applyAlignment="1">
      <alignment wrapText="1"/>
    </xf>
    <xf numFmtId="1" fontId="0" fillId="0" borderId="0" xfId="0" applyNumberFormat="1" applyAlignment="1">
      <alignment wrapText="1"/>
    </xf>
    <xf numFmtId="1" fontId="0" fillId="0" borderId="0" xfId="0" applyNumberFormat="1"/>
    <xf numFmtId="165" fontId="0" fillId="0" borderId="0" xfId="0" applyNumberFormat="1" applyAlignment="1">
      <alignment horizontal="center"/>
    </xf>
    <xf numFmtId="165" fontId="1" fillId="0" borderId="0" xfId="0" applyNumberFormat="1" applyFont="1" applyAlignment="1">
      <alignment horizontal="center"/>
    </xf>
    <xf numFmtId="0" fontId="0" fillId="2" borderId="0" xfId="0" applyFill="1"/>
    <xf numFmtId="0" fontId="0" fillId="2" borderId="0" xfId="0" applyFill="1" applyAlignment="1">
      <alignment wrapText="1"/>
    </xf>
    <xf numFmtId="0" fontId="0" fillId="2" borderId="0" xfId="0" applyFill="1" applyAlignment="1">
      <alignment vertical="center"/>
    </xf>
    <xf numFmtId="0" fontId="0" fillId="4" borderId="0" xfId="0" applyFill="1" applyAlignment="1">
      <alignment wrapText="1"/>
    </xf>
    <xf numFmtId="0" fontId="0" fillId="3" borderId="0" xfId="0" applyFill="1" applyAlignment="1">
      <alignment horizontal="right"/>
    </xf>
    <xf numFmtId="0" fontId="0" fillId="5" borderId="0" xfId="0" applyFill="1"/>
    <xf numFmtId="0" fontId="0" fillId="5" borderId="0" xfId="0" applyFill="1" applyAlignment="1">
      <alignment horizontal="right"/>
    </xf>
    <xf numFmtId="0" fontId="1" fillId="5" borderId="0" xfId="0" applyFont="1" applyFill="1"/>
    <xf numFmtId="0" fontId="1" fillId="3" borderId="0" xfId="0" applyFont="1" applyFill="1"/>
    <xf numFmtId="0" fontId="1" fillId="6" borderId="0" xfId="0" applyFont="1" applyFill="1"/>
    <xf numFmtId="0" fontId="0" fillId="6" borderId="0" xfId="0" applyFill="1"/>
    <xf numFmtId="0" fontId="0" fillId="6" borderId="0" xfId="0" applyFill="1" applyAlignment="1">
      <alignment horizontal="right"/>
    </xf>
    <xf numFmtId="0" fontId="6" fillId="3" borderId="0" xfId="0" applyFont="1" applyFill="1" applyAlignment="1">
      <alignment horizontal="right"/>
    </xf>
    <xf numFmtId="0" fontId="6" fillId="3" borderId="0" xfId="0" applyFont="1" applyFill="1" applyAlignment="1">
      <alignment horizontal="center"/>
    </xf>
    <xf numFmtId="0" fontId="6" fillId="5" borderId="0" xfId="0" applyFont="1" applyFill="1" applyAlignment="1">
      <alignment horizontal="center"/>
    </xf>
    <xf numFmtId="0" fontId="7" fillId="6" borderId="0" xfId="0" applyFont="1" applyFill="1"/>
    <xf numFmtId="0" fontId="6" fillId="0" borderId="0" xfId="0" applyFont="1" applyAlignment="1">
      <alignment horizontal="center"/>
    </xf>
    <xf numFmtId="0" fontId="6" fillId="6" borderId="0" xfId="0" applyFont="1" applyFill="1" applyAlignment="1">
      <alignment horizontal="center"/>
    </xf>
    <xf numFmtId="0" fontId="0" fillId="3" borderId="2" xfId="0" applyFill="1" applyBorder="1"/>
    <xf numFmtId="0" fontId="0" fillId="5" borderId="2" xfId="0" applyFill="1" applyBorder="1"/>
    <xf numFmtId="0" fontId="0" fillId="5" borderId="3" xfId="0" applyFill="1" applyBorder="1"/>
    <xf numFmtId="2" fontId="0" fillId="5" borderId="3" xfId="0" applyNumberFormat="1" applyFill="1" applyBorder="1"/>
    <xf numFmtId="0" fontId="0" fillId="6" borderId="2" xfId="0" applyFill="1" applyBorder="1"/>
    <xf numFmtId="2" fontId="1" fillId="0" borderId="0" xfId="0" applyNumberFormat="1" applyFont="1"/>
    <xf numFmtId="0" fontId="5" fillId="0" borderId="0" xfId="0" applyFont="1" applyFill="1" applyAlignment="1">
      <alignment horizontal="right"/>
    </xf>
    <xf numFmtId="0" fontId="8" fillId="0" borderId="0" xfId="0" applyFont="1" applyFill="1"/>
    <xf numFmtId="0" fontId="12" fillId="3" borderId="3" xfId="0" applyFont="1" applyFill="1" applyBorder="1"/>
    <xf numFmtId="0" fontId="12" fillId="3" borderId="6" xfId="0" applyFont="1" applyFill="1" applyBorder="1"/>
    <xf numFmtId="0" fontId="0" fillId="0" borderId="0" xfId="0" applyAlignment="1">
      <alignment vertical="top" wrapText="1"/>
    </xf>
    <xf numFmtId="0" fontId="0" fillId="0" borderId="2" xfId="0" applyBorder="1" applyAlignment="1">
      <alignment wrapText="1"/>
    </xf>
    <xf numFmtId="0" fontId="11" fillId="2" borderId="1" xfId="0" applyFont="1" applyFill="1" applyBorder="1" applyAlignment="1">
      <alignment horizontal="center"/>
    </xf>
    <xf numFmtId="0" fontId="11" fillId="2" borderId="1" xfId="0" applyFont="1" applyFill="1" applyBorder="1" applyAlignment="1">
      <alignment horizontal="left"/>
    </xf>
    <xf numFmtId="0" fontId="14" fillId="2" borderId="1" xfId="0" applyFont="1" applyFill="1" applyBorder="1"/>
    <xf numFmtId="0" fontId="11" fillId="2" borderId="3" xfId="0" applyFont="1" applyFill="1" applyBorder="1" applyAlignment="1">
      <alignment horizontal="center"/>
    </xf>
    <xf numFmtId="0" fontId="11" fillId="2" borderId="6" xfId="0" applyFont="1" applyFill="1" applyBorder="1" applyAlignment="1">
      <alignment horizontal="left"/>
    </xf>
    <xf numFmtId="0" fontId="14" fillId="2" borderId="6" xfId="0" applyFont="1" applyFill="1" applyBorder="1"/>
    <xf numFmtId="165" fontId="0" fillId="0" borderId="0" xfId="0" applyNumberFormat="1"/>
    <xf numFmtId="0" fontId="0" fillId="7" borderId="2" xfId="0" applyFill="1" applyBorder="1"/>
    <xf numFmtId="0" fontId="0" fillId="7" borderId="3" xfId="0" applyFill="1" applyBorder="1"/>
    <xf numFmtId="0" fontId="0" fillId="7" borderId="6" xfId="0" applyFill="1" applyBorder="1"/>
    <xf numFmtId="0" fontId="0" fillId="7" borderId="4" xfId="0" applyFill="1" applyBorder="1"/>
    <xf numFmtId="2" fontId="0" fillId="7" borderId="2" xfId="0" applyNumberFormat="1" applyFill="1" applyBorder="1"/>
    <xf numFmtId="165" fontId="0" fillId="7" borderId="2" xfId="0" applyNumberFormat="1" applyFill="1" applyBorder="1" applyAlignment="1">
      <alignment horizontal="center"/>
    </xf>
    <xf numFmtId="0" fontId="15" fillId="4" borderId="0" xfId="0" applyFont="1" applyFill="1" applyAlignment="1">
      <alignment wrapText="1"/>
    </xf>
    <xf numFmtId="0" fontId="2" fillId="0" borderId="2" xfId="0" applyFont="1" applyBorder="1" applyAlignment="1">
      <alignment vertical="top" wrapText="1"/>
    </xf>
    <xf numFmtId="164" fontId="0" fillId="7" borderId="2" xfId="0" applyNumberFormat="1" applyFill="1" applyBorder="1" applyAlignment="1">
      <alignment horizontal="center" vertical="top"/>
    </xf>
    <xf numFmtId="164" fontId="0" fillId="0" borderId="0" xfId="0" applyNumberFormat="1"/>
    <xf numFmtId="165" fontId="0" fillId="0" borderId="0" xfId="0" applyNumberFormat="1" applyFill="1" applyBorder="1"/>
    <xf numFmtId="0" fontId="0" fillId="0" borderId="2" xfId="0" applyBorder="1" applyAlignment="1">
      <alignment horizontal="center"/>
    </xf>
    <xf numFmtId="0" fontId="0" fillId="0" borderId="2" xfId="0" applyBorder="1" applyAlignment="1">
      <alignment horizontal="center" wrapText="1"/>
    </xf>
    <xf numFmtId="0" fontId="0" fillId="7" borderId="2" xfId="0" applyFill="1" applyBorder="1" applyAlignment="1">
      <alignment horizontal="right"/>
    </xf>
    <xf numFmtId="0" fontId="0" fillId="0" borderId="0" xfId="0" applyFill="1" applyBorder="1"/>
    <xf numFmtId="2" fontId="0" fillId="0" borderId="0" xfId="0" applyNumberFormat="1" applyFill="1" applyBorder="1"/>
    <xf numFmtId="0" fontId="0" fillId="3" borderId="5" xfId="0" applyFill="1" applyBorder="1"/>
    <xf numFmtId="2" fontId="0" fillId="6" borderId="2" xfId="0" applyNumberFormat="1" applyFill="1" applyBorder="1"/>
    <xf numFmtId="0" fontId="0" fillId="0" borderId="5" xfId="0" applyBorder="1" applyAlignment="1">
      <alignment vertical="top" wrapText="1"/>
    </xf>
    <xf numFmtId="0" fontId="0" fillId="0" borderId="0" xfId="0" applyBorder="1" applyAlignment="1">
      <alignment vertical="top" wrapText="1"/>
    </xf>
    <xf numFmtId="0" fontId="7" fillId="4" borderId="0" xfId="0" applyFont="1" applyFill="1" applyAlignment="1">
      <alignment horizontal="left" vertical="top" wrapText="1"/>
    </xf>
    <xf numFmtId="0" fontId="9" fillId="8" borderId="0" xfId="0" applyFont="1" applyFill="1" applyAlignment="1">
      <alignment horizontal="center"/>
    </xf>
    <xf numFmtId="2" fontId="10" fillId="8" borderId="0" xfId="0" applyNumberFormat="1" applyFont="1" applyFill="1" applyAlignment="1">
      <alignment horizontal="center"/>
    </xf>
    <xf numFmtId="0" fontId="0" fillId="0" borderId="5" xfId="0"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0" fillId="0" borderId="0" xfId="0" applyAlignment="1">
      <alignment horizontal="left" wrapText="1"/>
    </xf>
    <xf numFmtId="164" fontId="0" fillId="0" borderId="2" xfId="0" applyNumberFormat="1" applyFont="1" applyBorder="1" applyAlignment="1">
      <alignment horizontal="left" vertical="top"/>
    </xf>
    <xf numFmtId="0" fontId="0" fillId="0" borderId="0" xfId="0" applyAlignment="1">
      <alignment horizontal="left" vertical="top" wrapText="1"/>
    </xf>
    <xf numFmtId="0" fontId="0" fillId="0" borderId="5" xfId="0" applyBorder="1" applyAlignment="1">
      <alignment horizontal="left" vertical="top" wrapText="1"/>
    </xf>
    <xf numFmtId="0" fontId="0" fillId="7" borderId="2" xfId="0" applyFill="1" applyBorder="1" applyAlignment="1">
      <alignment horizontal="left" vertical="center" wrapText="1"/>
    </xf>
    <xf numFmtId="0" fontId="0" fillId="7" borderId="2" xfId="0" applyFill="1" applyBorder="1" applyAlignment="1">
      <alignment horizontal="right"/>
    </xf>
    <xf numFmtId="0" fontId="0" fillId="0" borderId="0" xfId="0" applyFill="1" applyAlignment="1">
      <alignment horizontal="right"/>
    </xf>
    <xf numFmtId="2" fontId="2" fillId="7" borderId="2" xfId="0" applyNumberFormat="1" applyFont="1" applyFill="1" applyBorder="1" applyAlignment="1">
      <alignment horizontal="center" vertical="top"/>
    </xf>
    <xf numFmtId="2" fontId="0" fillId="7" borderId="2" xfId="0" applyNumberFormat="1" applyFill="1" applyBorder="1" applyAlignment="1">
      <alignment horizontal="center"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2" fillId="0" borderId="2" xfId="0" applyFont="1" applyBorder="1" applyAlignment="1">
      <alignment horizontal="center" vertical="top"/>
    </xf>
    <xf numFmtId="0" fontId="0" fillId="0" borderId="2" xfId="0" applyBorder="1" applyAlignment="1">
      <alignment horizontal="center" vertical="top"/>
    </xf>
    <xf numFmtId="0" fontId="2" fillId="2" borderId="2" xfId="0" applyFont="1" applyFill="1" applyBorder="1" applyAlignment="1">
      <alignment horizontal="center" vertical="top" wrapText="1"/>
    </xf>
    <xf numFmtId="0" fontId="0" fillId="0" borderId="0" xfId="0" applyAlignment="1">
      <alignment horizontal="left" vertical="center" wrapText="1"/>
    </xf>
    <xf numFmtId="0" fontId="0" fillId="0" borderId="0" xfId="0" applyBorder="1" applyAlignment="1">
      <alignment horizontal="left" vertical="top" wrapText="1"/>
    </xf>
    <xf numFmtId="0" fontId="0" fillId="9" borderId="0" xfId="0" applyFill="1"/>
    <xf numFmtId="0" fontId="9" fillId="9" borderId="0" xfId="0" applyFont="1" applyFill="1" applyAlignment="1">
      <alignment vertical="center"/>
    </xf>
    <xf numFmtId="0" fontId="13" fillId="4" borderId="0" xfId="0" applyFont="1" applyFill="1" applyAlignment="1">
      <alignment horizontal="center" vertical="center"/>
    </xf>
    <xf numFmtId="0" fontId="17" fillId="4" borderId="0" xfId="0" applyFont="1" applyFill="1" applyAlignment="1">
      <alignment horizontal="left" vertical="top" wrapText="1"/>
    </xf>
    <xf numFmtId="0" fontId="16" fillId="2" borderId="0" xfId="0" applyFont="1" applyFill="1"/>
    <xf numFmtId="0" fontId="0" fillId="2" borderId="0" xfId="0" applyFill="1" applyBorder="1" applyAlignment="1">
      <alignment horizontal="center" vertical="center"/>
    </xf>
    <xf numFmtId="0" fontId="0" fillId="2" borderId="0" xfId="0" applyFill="1" applyBorder="1"/>
    <xf numFmtId="0" fontId="0" fillId="2" borderId="0" xfId="0" applyFill="1" applyBorder="1" applyAlignment="1">
      <alignment vertical="center"/>
    </xf>
    <xf numFmtId="0" fontId="16" fillId="2" borderId="0" xfId="0" applyFont="1" applyFill="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261937</xdr:colOff>
      <xdr:row>1</xdr:row>
      <xdr:rowOff>308200</xdr:rowOff>
    </xdr:from>
    <xdr:to>
      <xdr:col>12</xdr:col>
      <xdr:colOff>589403</xdr:colOff>
      <xdr:row>3</xdr:row>
      <xdr:rowOff>3595687</xdr:rowOff>
    </xdr:to>
    <xdr:pic>
      <xdr:nvPicPr>
        <xdr:cNvPr id="2" name="Picture 1" descr="E:\Aditi\Bhuj\obj 3\Water Balance\Bhuj Area for Water balance 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68500" y="974950"/>
          <a:ext cx="10709716" cy="7264175"/>
        </a:xfrm>
        <a:prstGeom prst="rect">
          <a:avLst/>
        </a:prstGeom>
        <a:noFill/>
        <a:ln>
          <a:noFill/>
        </a:ln>
      </xdr:spPr>
    </xdr:pic>
    <xdr:clientData/>
  </xdr:twoCellAnchor>
  <xdr:twoCellAnchor editAs="oneCell">
    <xdr:from>
      <xdr:col>4</xdr:col>
      <xdr:colOff>3976690</xdr:colOff>
      <xdr:row>4</xdr:row>
      <xdr:rowOff>142875</xdr:rowOff>
    </xdr:from>
    <xdr:to>
      <xdr:col>4</xdr:col>
      <xdr:colOff>5834065</xdr:colOff>
      <xdr:row>5</xdr:row>
      <xdr:rowOff>385763</xdr:rowOff>
    </xdr:to>
    <xdr:pic>
      <xdr:nvPicPr>
        <xdr:cNvPr id="3" name="Picture 2" descr="E:\Aditi\Graphics studio\CWAS\CWAS logo.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8223"/>
        <a:stretch/>
      </xdr:blipFill>
      <xdr:spPr bwMode="auto">
        <a:xfrm>
          <a:off x="18383253" y="8810625"/>
          <a:ext cx="1857375" cy="105251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5945957</xdr:colOff>
      <xdr:row>4</xdr:row>
      <xdr:rowOff>119063</xdr:rowOff>
    </xdr:from>
    <xdr:to>
      <xdr:col>9</xdr:col>
      <xdr:colOff>523878</xdr:colOff>
      <xdr:row>5</xdr:row>
      <xdr:rowOff>387798</xdr:rowOff>
    </xdr:to>
    <xdr:pic>
      <xdr:nvPicPr>
        <xdr:cNvPr id="4" name="Picture 3" descr="E:\Aditi\Graphics studio\graphics\CEPT_logo.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352520" y="8786813"/>
          <a:ext cx="3102796" cy="1078360"/>
        </a:xfrm>
        <a:prstGeom prst="rect">
          <a:avLst/>
        </a:prstGeom>
        <a:solidFill>
          <a:schemeClr val="bg1"/>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381000</xdr:colOff>
      <xdr:row>67</xdr:row>
      <xdr:rowOff>68036</xdr:rowOff>
    </xdr:from>
    <xdr:to>
      <xdr:col>17</xdr:col>
      <xdr:colOff>201059</xdr:colOff>
      <xdr:row>78</xdr:row>
      <xdr:rowOff>54429</xdr:rowOff>
    </xdr:to>
    <xdr:pic>
      <xdr:nvPicPr>
        <xdr:cNvPr id="2" name="Picture 1"/>
        <xdr:cNvPicPr>
          <a:picLocks noChangeAspect="1"/>
        </xdr:cNvPicPr>
      </xdr:nvPicPr>
      <xdr:blipFill>
        <a:blip xmlns:r="http://schemas.openxmlformats.org/officeDocument/2006/relationships" r:embed="rId1"/>
        <a:stretch>
          <a:fillRect/>
        </a:stretch>
      </xdr:blipFill>
      <xdr:spPr>
        <a:xfrm>
          <a:off x="9420225" y="23709086"/>
          <a:ext cx="2468009" cy="20818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33618</xdr:colOff>
      <xdr:row>0</xdr:row>
      <xdr:rowOff>0</xdr:rowOff>
    </xdr:from>
    <xdr:to>
      <xdr:col>19</xdr:col>
      <xdr:colOff>278467</xdr:colOff>
      <xdr:row>24</xdr:row>
      <xdr:rowOff>17099</xdr:rowOff>
    </xdr:to>
    <xdr:pic>
      <xdr:nvPicPr>
        <xdr:cNvPr id="2" name="Picture 1" descr="Y:\aditi\Bhuj Area Water balance 2 Aditi\Bhuj Area for Water balance with Final Aquifer Boundary_Modified_27-01-17.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0" y="0"/>
          <a:ext cx="6901143" cy="48916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381000</xdr:colOff>
      <xdr:row>100</xdr:row>
      <xdr:rowOff>68036</xdr:rowOff>
    </xdr:from>
    <xdr:to>
      <xdr:col>17</xdr:col>
      <xdr:colOff>201059</xdr:colOff>
      <xdr:row>111</xdr:row>
      <xdr:rowOff>54429</xdr:rowOff>
    </xdr:to>
    <xdr:pic>
      <xdr:nvPicPr>
        <xdr:cNvPr id="2" name="Picture 1"/>
        <xdr:cNvPicPr>
          <a:picLocks noChangeAspect="1"/>
        </xdr:cNvPicPr>
      </xdr:nvPicPr>
      <xdr:blipFill>
        <a:blip xmlns:r="http://schemas.openxmlformats.org/officeDocument/2006/relationships" r:embed="rId1"/>
        <a:stretch>
          <a:fillRect/>
        </a:stretch>
      </xdr:blipFill>
      <xdr:spPr>
        <a:xfrm>
          <a:off x="9443357" y="23513143"/>
          <a:ext cx="2482257" cy="20818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zoomScale="40" zoomScaleNormal="40" workbookViewId="0">
      <selection activeCell="C3" sqref="C3:C4"/>
    </sheetView>
  </sheetViews>
  <sheetFormatPr defaultRowHeight="15" x14ac:dyDescent="0.25"/>
  <cols>
    <col min="1" max="1" width="84.28515625" style="30" customWidth="1"/>
    <col min="2" max="2" width="4.42578125" style="30" customWidth="1"/>
    <col min="3" max="3" width="123.28515625" style="30" customWidth="1"/>
    <col min="4" max="4" width="4.42578125" style="30" customWidth="1"/>
    <col min="5" max="5" width="90.7109375" style="30" customWidth="1"/>
    <col min="6" max="16384" width="9.140625" style="30"/>
  </cols>
  <sheetData>
    <row r="1" spans="1:16" ht="53.25" customHeight="1" x14ac:dyDescent="0.25">
      <c r="A1" s="110"/>
      <c r="B1" s="109"/>
      <c r="C1" s="109"/>
      <c r="D1" s="109"/>
      <c r="E1" s="109"/>
      <c r="F1" s="109"/>
      <c r="G1" s="109"/>
      <c r="H1" s="109"/>
      <c r="I1" s="109"/>
      <c r="J1" s="109"/>
      <c r="K1" s="109"/>
      <c r="L1" s="109"/>
      <c r="M1" s="109"/>
      <c r="N1" s="109"/>
    </row>
    <row r="2" spans="1:16" ht="77.25" customHeight="1" x14ac:dyDescent="0.25">
      <c r="A2" s="111" t="s">
        <v>195</v>
      </c>
      <c r="B2" s="111"/>
      <c r="C2" s="111"/>
      <c r="D2" s="20"/>
      <c r="E2" s="20"/>
      <c r="F2" s="20"/>
      <c r="G2" s="20"/>
      <c r="H2" s="20"/>
      <c r="I2" s="20"/>
      <c r="J2" s="20"/>
      <c r="K2" s="20"/>
      <c r="L2" s="20"/>
      <c r="M2" s="20"/>
      <c r="N2" s="20"/>
    </row>
    <row r="3" spans="1:16" ht="235.5" customHeight="1" x14ac:dyDescent="0.25">
      <c r="A3" s="87" t="s">
        <v>198</v>
      </c>
      <c r="B3" s="20"/>
      <c r="C3" s="87" t="s">
        <v>163</v>
      </c>
      <c r="D3" s="20"/>
      <c r="E3" s="33"/>
      <c r="F3" s="33"/>
      <c r="G3" s="33"/>
      <c r="H3" s="33"/>
      <c r="I3" s="33"/>
      <c r="J3" s="33"/>
      <c r="K3" s="33"/>
      <c r="L3" s="20"/>
      <c r="M3" s="20"/>
      <c r="N3" s="20"/>
    </row>
    <row r="4" spans="1:16" ht="317.25" customHeight="1" x14ac:dyDescent="0.25">
      <c r="A4" s="87"/>
      <c r="B4" s="20"/>
      <c r="C4" s="87"/>
      <c r="D4" s="20"/>
      <c r="E4" s="33"/>
      <c r="F4" s="33"/>
      <c r="G4" s="33"/>
      <c r="H4" s="33"/>
      <c r="I4" s="33"/>
      <c r="J4" s="33"/>
      <c r="K4" s="33"/>
      <c r="L4" s="20"/>
      <c r="M4" s="20"/>
      <c r="N4" s="20"/>
    </row>
    <row r="5" spans="1:16" ht="63.75" customHeight="1" x14ac:dyDescent="0.25">
      <c r="A5" s="112" t="s">
        <v>197</v>
      </c>
      <c r="B5" s="112"/>
      <c r="C5" s="112"/>
      <c r="D5" s="20"/>
      <c r="E5" s="20"/>
      <c r="F5" s="20"/>
      <c r="G5" s="20"/>
      <c r="H5" s="20"/>
      <c r="I5" s="20"/>
      <c r="J5" s="20"/>
      <c r="K5" s="20"/>
      <c r="L5" s="20"/>
      <c r="M5" s="20"/>
      <c r="N5" s="20"/>
    </row>
    <row r="6" spans="1:16" ht="53.25" customHeight="1" x14ac:dyDescent="0.25">
      <c r="A6" s="110" t="s">
        <v>196</v>
      </c>
      <c r="B6" s="109"/>
      <c r="C6" s="109"/>
      <c r="D6" s="109"/>
      <c r="E6" s="109"/>
      <c r="F6" s="109"/>
      <c r="G6" s="109"/>
      <c r="H6" s="109"/>
      <c r="I6" s="109"/>
      <c r="J6" s="109"/>
      <c r="K6" s="109"/>
      <c r="L6" s="109"/>
      <c r="M6" s="109"/>
      <c r="N6" s="109"/>
    </row>
    <row r="7" spans="1:16" x14ac:dyDescent="0.25">
      <c r="A7" s="31"/>
      <c r="C7" s="114"/>
      <c r="D7" s="117"/>
      <c r="E7" s="117"/>
      <c r="F7" s="117"/>
      <c r="G7" s="117"/>
      <c r="H7" s="117"/>
      <c r="I7" s="117"/>
      <c r="J7" s="117"/>
      <c r="K7" s="117"/>
      <c r="L7" s="117"/>
      <c r="M7" s="117"/>
      <c r="N7" s="117"/>
      <c r="O7" s="117"/>
      <c r="P7" s="115"/>
    </row>
    <row r="8" spans="1:16" x14ac:dyDescent="0.25">
      <c r="C8" s="116"/>
      <c r="D8" s="117"/>
      <c r="E8" s="117"/>
      <c r="F8" s="117"/>
      <c r="G8" s="117"/>
      <c r="H8" s="117"/>
      <c r="I8" s="117"/>
      <c r="J8" s="117"/>
      <c r="K8" s="117"/>
      <c r="L8" s="117"/>
      <c r="M8" s="117"/>
      <c r="N8" s="117"/>
      <c r="O8" s="117"/>
      <c r="P8" s="115"/>
    </row>
    <row r="9" spans="1:16" x14ac:dyDescent="0.25">
      <c r="C9" s="32"/>
      <c r="D9" s="113"/>
      <c r="E9" s="113"/>
      <c r="F9" s="113"/>
      <c r="G9" s="113"/>
      <c r="H9" s="113"/>
      <c r="I9" s="113"/>
      <c r="J9" s="113"/>
      <c r="K9" s="113"/>
      <c r="L9" s="113"/>
      <c r="M9" s="113"/>
      <c r="N9" s="113"/>
      <c r="O9" s="113"/>
    </row>
    <row r="10" spans="1:16" x14ac:dyDescent="0.25">
      <c r="D10" s="113"/>
      <c r="E10" s="113"/>
      <c r="F10" s="113"/>
      <c r="G10" s="113"/>
      <c r="H10" s="113"/>
      <c r="I10" s="113"/>
      <c r="J10" s="113"/>
      <c r="K10" s="113"/>
      <c r="L10" s="113"/>
      <c r="M10" s="113"/>
      <c r="N10" s="113"/>
      <c r="O10" s="113"/>
    </row>
    <row r="11" spans="1:16" x14ac:dyDescent="0.25">
      <c r="D11" s="113"/>
      <c r="E11" s="113"/>
      <c r="F11" s="113"/>
      <c r="G11" s="113"/>
      <c r="H11" s="113"/>
      <c r="I11" s="113"/>
      <c r="J11" s="113"/>
      <c r="K11" s="113"/>
      <c r="L11" s="113"/>
      <c r="M11" s="113"/>
      <c r="N11" s="113"/>
      <c r="O11" s="113"/>
    </row>
  </sheetData>
  <mergeCells count="4">
    <mergeCell ref="C3:C4"/>
    <mergeCell ref="A3:A4"/>
    <mergeCell ref="A2:C2"/>
    <mergeCell ref="A5:C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85" zoomScaleNormal="85" workbookViewId="0">
      <selection activeCell="G20" sqref="G20"/>
    </sheetView>
  </sheetViews>
  <sheetFormatPr defaultRowHeight="15" x14ac:dyDescent="0.25"/>
  <cols>
    <col min="1" max="1" width="28.7109375" bestFit="1" customWidth="1"/>
    <col min="2" max="2" width="5.5703125" customWidth="1"/>
    <col min="3" max="3" width="16.85546875" customWidth="1"/>
    <col min="4" max="4" width="6.28515625" customWidth="1"/>
    <col min="5" max="5" width="31.7109375" bestFit="1" customWidth="1"/>
    <col min="6" max="6" width="6.28515625" customWidth="1"/>
    <col min="7" max="7" width="2.140625" bestFit="1" customWidth="1"/>
    <col min="8" max="8" width="2" bestFit="1" customWidth="1"/>
  </cols>
  <sheetData>
    <row r="1" spans="1:9" ht="23.25" x14ac:dyDescent="0.35">
      <c r="A1" s="42" t="s">
        <v>4</v>
      </c>
      <c r="B1" s="43" t="s">
        <v>14</v>
      </c>
      <c r="C1" s="44" t="s">
        <v>6</v>
      </c>
      <c r="D1" s="44" t="s">
        <v>15</v>
      </c>
      <c r="E1" s="47" t="s">
        <v>5</v>
      </c>
      <c r="F1" s="45"/>
      <c r="G1" s="46" t="s">
        <v>15</v>
      </c>
      <c r="H1" s="46" t="s">
        <v>159</v>
      </c>
      <c r="I1" s="3"/>
    </row>
    <row r="2" spans="1:9" x14ac:dyDescent="0.25">
      <c r="A2" s="2"/>
      <c r="B2" s="2"/>
      <c r="C2" s="35"/>
      <c r="D2" s="35"/>
      <c r="E2" s="40"/>
      <c r="F2" s="40"/>
    </row>
    <row r="3" spans="1:9" x14ac:dyDescent="0.25">
      <c r="A3" s="48" t="s">
        <v>0</v>
      </c>
      <c r="B3" s="48">
        <f>'WB calculation'!E6</f>
        <v>0</v>
      </c>
      <c r="C3" s="49" t="s">
        <v>7</v>
      </c>
      <c r="D3" s="50">
        <f>'WB calculation'!F37</f>
        <v>0</v>
      </c>
      <c r="E3" s="52" t="s">
        <v>12</v>
      </c>
      <c r="F3" s="52">
        <f>'WB calculation'!E81</f>
        <v>0</v>
      </c>
    </row>
    <row r="4" spans="1:9" x14ac:dyDescent="0.25">
      <c r="A4" s="48" t="s">
        <v>1</v>
      </c>
      <c r="B4" s="48">
        <f>'WB calculation'!H13</f>
        <v>0</v>
      </c>
      <c r="C4" s="49" t="s">
        <v>8</v>
      </c>
      <c r="D4" s="51">
        <f>'WB calculation'!F44</f>
        <v>0</v>
      </c>
      <c r="E4" s="52" t="s">
        <v>9</v>
      </c>
      <c r="F4" s="52">
        <f>'WB calculation'!G92</f>
        <v>0</v>
      </c>
    </row>
    <row r="5" spans="1:9" x14ac:dyDescent="0.25">
      <c r="A5" s="48" t="s">
        <v>2</v>
      </c>
      <c r="B5" s="48">
        <f>'WB calculation'!E19</f>
        <v>0</v>
      </c>
      <c r="C5" s="35"/>
      <c r="D5" s="35"/>
      <c r="E5" s="52" t="s">
        <v>10</v>
      </c>
      <c r="F5" s="52">
        <f>'WB calculation'!E96</f>
        <v>0</v>
      </c>
    </row>
    <row r="6" spans="1:9" x14ac:dyDescent="0.25">
      <c r="A6" s="48" t="s">
        <v>3</v>
      </c>
      <c r="B6" s="48">
        <f>'WB calculation'!E28</f>
        <v>0</v>
      </c>
      <c r="C6" s="35"/>
      <c r="D6" s="35"/>
      <c r="E6" s="52" t="s">
        <v>11</v>
      </c>
      <c r="F6" s="84">
        <f>'WB calculation'!D105</f>
        <v>0</v>
      </c>
    </row>
    <row r="7" spans="1:9" x14ac:dyDescent="0.25">
      <c r="A7" s="83"/>
      <c r="B7" s="83"/>
      <c r="C7" s="35"/>
      <c r="D7" s="35"/>
      <c r="E7" s="52" t="s">
        <v>154</v>
      </c>
      <c r="F7" s="52">
        <f>'WB calculation'!D110</f>
        <v>0</v>
      </c>
    </row>
    <row r="8" spans="1:9" x14ac:dyDescent="0.25">
      <c r="A8" s="34" t="s">
        <v>175</v>
      </c>
      <c r="B8" s="38">
        <f>SUM(B3:B7)</f>
        <v>0</v>
      </c>
      <c r="C8" s="36" t="s">
        <v>175</v>
      </c>
      <c r="D8" s="37">
        <f>SUM(D3:D6)</f>
        <v>0</v>
      </c>
      <c r="E8" s="41" t="s">
        <v>175</v>
      </c>
      <c r="F8" s="39">
        <f>SUM(F3:F6)</f>
        <v>0</v>
      </c>
    </row>
    <row r="9" spans="1:9" x14ac:dyDescent="0.25">
      <c r="A9" s="54"/>
      <c r="B9" s="55"/>
      <c r="C9" s="54"/>
      <c r="D9" s="55"/>
      <c r="E9" s="54"/>
      <c r="F9" s="55"/>
    </row>
    <row r="10" spans="1:9" ht="23.25" x14ac:dyDescent="0.35">
      <c r="C10" s="88" t="s">
        <v>13</v>
      </c>
      <c r="D10" s="88"/>
    </row>
    <row r="11" spans="1:9" ht="23.25" x14ac:dyDescent="0.35">
      <c r="C11" s="89">
        <f>B8-D8-F8</f>
        <v>0</v>
      </c>
      <c r="D11" s="89"/>
      <c r="E11" t="s">
        <v>157</v>
      </c>
    </row>
  </sheetData>
  <mergeCells count="2">
    <mergeCell ref="C10:D10"/>
    <mergeCell ref="C11:D1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1"/>
  <sheetViews>
    <sheetView zoomScale="85" zoomScaleNormal="85" workbookViewId="0">
      <selection activeCell="D113" sqref="D113"/>
    </sheetView>
  </sheetViews>
  <sheetFormatPr defaultRowHeight="15" x14ac:dyDescent="0.25"/>
  <cols>
    <col min="2" max="2" width="18.42578125" customWidth="1"/>
    <col min="3" max="3" width="11" customWidth="1"/>
    <col min="5" max="5" width="14.7109375" customWidth="1"/>
    <col min="16" max="16" width="12.28515625" bestFit="1" customWidth="1"/>
  </cols>
  <sheetData>
    <row r="1" spans="1:26" s="57" customFormat="1" ht="46.5" x14ac:dyDescent="0.7">
      <c r="A1" s="56" t="s">
        <v>171</v>
      </c>
    </row>
    <row r="2" spans="1:26" s="62" customFormat="1" ht="26.25" x14ac:dyDescent="0.4">
      <c r="A2" s="60">
        <v>1</v>
      </c>
      <c r="B2" s="61" t="s">
        <v>0</v>
      </c>
    </row>
    <row r="4" spans="1:26" x14ac:dyDescent="0.25">
      <c r="A4" t="s">
        <v>16</v>
      </c>
      <c r="D4" s="1" t="s">
        <v>14</v>
      </c>
      <c r="E4" s="67"/>
    </row>
    <row r="5" spans="1:26" x14ac:dyDescent="0.25">
      <c r="A5" t="s">
        <v>106</v>
      </c>
      <c r="D5" s="1" t="s">
        <v>14</v>
      </c>
      <c r="E5" s="67"/>
    </row>
    <row r="6" spans="1:26" x14ac:dyDescent="0.25">
      <c r="A6" t="s">
        <v>107</v>
      </c>
      <c r="D6" s="1" t="s">
        <v>14</v>
      </c>
      <c r="E6" s="3">
        <f>E4*E5*1000000/1000000</f>
        <v>0</v>
      </c>
    </row>
    <row r="8" spans="1:26" s="65" customFormat="1" ht="26.25" x14ac:dyDescent="0.4">
      <c r="A8" s="63">
        <v>2</v>
      </c>
      <c r="B8" s="64" t="s">
        <v>1</v>
      </c>
    </row>
    <row r="9" spans="1:26" ht="45" customHeight="1" x14ac:dyDescent="0.25">
      <c r="A9" s="4" t="s">
        <v>17</v>
      </c>
      <c r="B9" s="4" t="s">
        <v>19</v>
      </c>
      <c r="C9" s="4" t="s">
        <v>20</v>
      </c>
      <c r="D9" s="1" t="s">
        <v>113</v>
      </c>
      <c r="E9" s="1" t="s">
        <v>123</v>
      </c>
      <c r="F9" s="4" t="s">
        <v>114</v>
      </c>
      <c r="G9" s="1" t="s">
        <v>21</v>
      </c>
      <c r="H9" s="4" t="s">
        <v>18</v>
      </c>
      <c r="K9" s="20" t="s">
        <v>124</v>
      </c>
      <c r="L9" s="20"/>
      <c r="M9" s="20"/>
      <c r="N9" s="20"/>
      <c r="O9" s="20"/>
      <c r="P9" s="20"/>
      <c r="Q9" s="20"/>
      <c r="R9" s="20"/>
      <c r="U9" s="85"/>
      <c r="V9" s="85"/>
      <c r="W9" s="85"/>
      <c r="X9" s="85"/>
      <c r="Y9" s="85"/>
      <c r="Z9" s="85"/>
    </row>
    <row r="10" spans="1:26" x14ac:dyDescent="0.25">
      <c r="A10" s="107" t="s">
        <v>117</v>
      </c>
      <c r="B10" t="s">
        <v>143</v>
      </c>
      <c r="C10" t="s">
        <v>145</v>
      </c>
      <c r="D10" s="67"/>
      <c r="E10" s="67"/>
      <c r="F10">
        <f>E4</f>
        <v>0</v>
      </c>
      <c r="G10">
        <f>F10*E10*D10</f>
        <v>0</v>
      </c>
      <c r="H10">
        <f>G10</f>
        <v>0</v>
      </c>
      <c r="K10" s="20" t="s">
        <v>125</v>
      </c>
      <c r="L10" s="20" t="s">
        <v>126</v>
      </c>
      <c r="M10" s="20"/>
      <c r="N10" s="20"/>
      <c r="O10" s="20"/>
      <c r="P10" s="20" t="s">
        <v>127</v>
      </c>
      <c r="Q10" s="20"/>
      <c r="R10" s="20"/>
      <c r="U10" s="86"/>
      <c r="V10" s="86"/>
      <c r="W10" s="86"/>
      <c r="X10" s="86"/>
      <c r="Y10" s="86"/>
      <c r="Z10" s="86"/>
    </row>
    <row r="11" spans="1:26" ht="34.5" x14ac:dyDescent="0.25">
      <c r="A11" s="107"/>
      <c r="B11" t="s">
        <v>144</v>
      </c>
      <c r="C11" t="s">
        <v>145</v>
      </c>
      <c r="D11" s="67"/>
      <c r="E11" s="67"/>
      <c r="F11">
        <f>E4</f>
        <v>0</v>
      </c>
      <c r="G11">
        <f>F11*E11*D11</f>
        <v>0</v>
      </c>
      <c r="H11">
        <f t="shared" ref="H11" si="0">G11</f>
        <v>0</v>
      </c>
      <c r="K11" s="20"/>
      <c r="L11" s="20"/>
      <c r="M11" s="20"/>
      <c r="N11" s="20"/>
      <c r="O11" s="20"/>
      <c r="P11" s="73" t="s">
        <v>128</v>
      </c>
      <c r="Q11" s="73" t="s">
        <v>189</v>
      </c>
      <c r="R11" s="73" t="s">
        <v>129</v>
      </c>
      <c r="U11" s="86"/>
      <c r="V11" s="86"/>
      <c r="W11" s="86"/>
      <c r="X11" s="86"/>
      <c r="Y11" s="86"/>
      <c r="Z11" s="86"/>
    </row>
    <row r="12" spans="1:26" x14ac:dyDescent="0.25">
      <c r="A12" s="107"/>
      <c r="K12" s="20" t="s">
        <v>130</v>
      </c>
      <c r="L12" s="20" t="s">
        <v>131</v>
      </c>
      <c r="M12" s="20"/>
      <c r="N12" s="20"/>
      <c r="O12" s="20"/>
      <c r="P12" s="20">
        <v>7</v>
      </c>
      <c r="Q12" s="20">
        <v>10</v>
      </c>
      <c r="R12" s="20">
        <v>15</v>
      </c>
      <c r="U12" s="86"/>
      <c r="V12" s="86"/>
      <c r="W12" s="86"/>
      <c r="X12" s="86"/>
      <c r="Y12" s="86"/>
      <c r="Z12" s="86"/>
    </row>
    <row r="13" spans="1:26" x14ac:dyDescent="0.25">
      <c r="E13" t="s">
        <v>173</v>
      </c>
      <c r="H13" s="3">
        <f>SUM(H10:H12)</f>
        <v>0</v>
      </c>
      <c r="I13" t="s">
        <v>157</v>
      </c>
      <c r="K13" s="20" t="s">
        <v>132</v>
      </c>
      <c r="L13" s="20" t="s">
        <v>133</v>
      </c>
      <c r="M13" s="20"/>
      <c r="N13" s="20"/>
      <c r="O13" s="20"/>
      <c r="P13" s="20">
        <v>12</v>
      </c>
      <c r="Q13" s="20">
        <v>15</v>
      </c>
      <c r="R13" s="20">
        <v>18</v>
      </c>
      <c r="U13" s="86"/>
      <c r="V13" s="86"/>
      <c r="W13" s="86"/>
      <c r="X13" s="86"/>
      <c r="Y13" s="86"/>
      <c r="Z13" s="86"/>
    </row>
    <row r="14" spans="1:26" x14ac:dyDescent="0.25">
      <c r="H14" s="3"/>
      <c r="K14" s="20" t="s">
        <v>134</v>
      </c>
      <c r="L14" s="20" t="s">
        <v>135</v>
      </c>
      <c r="M14" s="20"/>
      <c r="N14" s="20"/>
      <c r="O14" s="20"/>
      <c r="P14" s="20">
        <v>16</v>
      </c>
      <c r="Q14" s="20">
        <v>20</v>
      </c>
      <c r="R14" s="21">
        <v>32</v>
      </c>
      <c r="U14" s="86"/>
      <c r="V14" s="86"/>
      <c r="W14" s="86"/>
      <c r="X14" s="86"/>
      <c r="Y14" s="86"/>
      <c r="Z14" s="86"/>
    </row>
    <row r="15" spans="1:26" x14ac:dyDescent="0.25">
      <c r="H15" s="3"/>
      <c r="K15" s="20" t="s">
        <v>136</v>
      </c>
      <c r="L15" s="20" t="s">
        <v>137</v>
      </c>
      <c r="M15" s="20"/>
      <c r="N15" s="20"/>
      <c r="O15" s="20"/>
      <c r="P15" s="20">
        <v>28</v>
      </c>
      <c r="Q15" s="20">
        <v>35</v>
      </c>
      <c r="R15" s="21">
        <v>60</v>
      </c>
      <c r="U15" s="86"/>
      <c r="V15" s="86"/>
      <c r="W15" s="86"/>
      <c r="X15" s="86"/>
      <c r="Y15" s="86"/>
      <c r="Z15" s="86"/>
    </row>
    <row r="16" spans="1:26" x14ac:dyDescent="0.25">
      <c r="H16" s="3"/>
      <c r="K16" s="20" t="s">
        <v>138</v>
      </c>
      <c r="L16" s="20" t="s">
        <v>139</v>
      </c>
      <c r="M16" s="20"/>
      <c r="N16" s="20"/>
      <c r="O16" s="20"/>
      <c r="P16" s="20">
        <v>36</v>
      </c>
      <c r="Q16" s="20">
        <v>45</v>
      </c>
      <c r="R16" s="20">
        <v>81</v>
      </c>
      <c r="U16" s="86"/>
      <c r="V16" s="86"/>
      <c r="W16" s="86"/>
      <c r="X16" s="86"/>
      <c r="Y16" s="86"/>
      <c r="Z16" s="86"/>
    </row>
    <row r="17" spans="1:28" s="65" customFormat="1" ht="26.25" x14ac:dyDescent="0.4">
      <c r="A17" s="63">
        <v>3</v>
      </c>
      <c r="B17" s="64" t="s">
        <v>22</v>
      </c>
    </row>
    <row r="18" spans="1:28" x14ac:dyDescent="0.25">
      <c r="P18" s="96" t="s">
        <v>165</v>
      </c>
      <c r="Q18" s="96"/>
      <c r="R18" s="96"/>
      <c r="S18" s="96"/>
      <c r="T18" s="96"/>
      <c r="U18" s="96"/>
      <c r="V18" s="96"/>
      <c r="W18" s="96"/>
      <c r="X18" s="96"/>
      <c r="Y18" s="96"/>
      <c r="Z18" s="96"/>
      <c r="AA18" s="96"/>
      <c r="AB18" s="96"/>
    </row>
    <row r="19" spans="1:28" x14ac:dyDescent="0.25">
      <c r="A19" t="s">
        <v>174</v>
      </c>
      <c r="E19" s="67"/>
      <c r="F19" t="s">
        <v>157</v>
      </c>
      <c r="P19" s="95"/>
      <c r="Q19" s="95"/>
      <c r="R19" s="95"/>
      <c r="S19" s="95"/>
      <c r="T19" s="95"/>
      <c r="U19" s="95"/>
      <c r="V19" s="95"/>
      <c r="W19" s="95"/>
      <c r="X19" s="95"/>
      <c r="Y19" s="95"/>
      <c r="Z19" s="95"/>
      <c r="AA19" s="95"/>
      <c r="AB19" s="95"/>
    </row>
    <row r="20" spans="1:28" x14ac:dyDescent="0.25">
      <c r="P20" s="95"/>
      <c r="Q20" s="95"/>
      <c r="R20" s="95"/>
      <c r="S20" s="95"/>
      <c r="T20" s="95"/>
      <c r="U20" s="95"/>
      <c r="V20" s="95"/>
      <c r="W20" s="95"/>
      <c r="X20" s="95"/>
      <c r="Y20" s="95"/>
      <c r="Z20" s="95"/>
      <c r="AA20" s="95"/>
      <c r="AB20" s="95"/>
    </row>
    <row r="21" spans="1:28" s="65" customFormat="1" ht="26.25" x14ac:dyDescent="0.4">
      <c r="A21" s="63">
        <v>4</v>
      </c>
      <c r="B21" s="64" t="s">
        <v>23</v>
      </c>
    </row>
    <row r="22" spans="1:28" x14ac:dyDescent="0.25">
      <c r="A22" t="s">
        <v>24</v>
      </c>
    </row>
    <row r="23" spans="1:28" ht="15" customHeight="1" x14ac:dyDescent="0.25">
      <c r="H23" s="58"/>
      <c r="I23" s="58"/>
      <c r="J23" s="58"/>
      <c r="K23" s="58"/>
      <c r="L23" s="58"/>
      <c r="M23" s="58"/>
      <c r="N23" s="58"/>
      <c r="O23" s="58"/>
      <c r="P23" s="58"/>
      <c r="Q23" s="58"/>
      <c r="R23" s="58"/>
      <c r="S23" s="58"/>
    </row>
    <row r="24" spans="1:28" x14ac:dyDescent="0.25">
      <c r="A24" t="s">
        <v>176</v>
      </c>
      <c r="B24" s="68"/>
      <c r="C24" s="69"/>
      <c r="D24" s="70"/>
      <c r="E24" s="67"/>
      <c r="H24" s="58"/>
      <c r="I24" s="58"/>
      <c r="J24" s="58"/>
      <c r="K24" s="58"/>
      <c r="L24" s="58"/>
      <c r="M24" s="58"/>
      <c r="N24" s="58"/>
      <c r="O24" s="58"/>
      <c r="P24" s="58"/>
      <c r="Q24" s="58"/>
      <c r="R24" s="58"/>
      <c r="S24" s="58"/>
    </row>
    <row r="25" spans="1:28" x14ac:dyDescent="0.25">
      <c r="A25" t="s">
        <v>177</v>
      </c>
      <c r="B25" s="68"/>
      <c r="C25" s="69"/>
      <c r="D25" s="70"/>
      <c r="E25" s="67"/>
      <c r="H25" s="58"/>
      <c r="I25" s="58"/>
      <c r="J25" s="58"/>
      <c r="K25" s="58"/>
      <c r="L25" s="58"/>
      <c r="M25" s="58"/>
      <c r="N25" s="58"/>
      <c r="O25" s="58"/>
      <c r="P25" s="58"/>
      <c r="Q25" s="58"/>
      <c r="R25" s="58"/>
      <c r="S25" s="58"/>
    </row>
    <row r="26" spans="1:28" x14ac:dyDescent="0.25">
      <c r="A26" t="s">
        <v>178</v>
      </c>
      <c r="B26" s="68"/>
      <c r="C26" s="69"/>
      <c r="D26" s="70"/>
      <c r="E26" s="67"/>
      <c r="H26" s="58"/>
      <c r="I26" s="58"/>
      <c r="J26" s="58"/>
      <c r="K26" s="58"/>
      <c r="L26" s="58"/>
      <c r="M26" s="58"/>
      <c r="N26" s="58"/>
      <c r="O26" s="58"/>
      <c r="P26" s="58"/>
      <c r="Q26" s="58"/>
      <c r="R26" s="58"/>
      <c r="S26" s="58"/>
    </row>
    <row r="27" spans="1:28" x14ac:dyDescent="0.25">
      <c r="A27" t="s">
        <v>179</v>
      </c>
      <c r="B27" s="68"/>
      <c r="C27" s="69"/>
      <c r="D27" s="70"/>
      <c r="E27" s="67"/>
      <c r="H27" s="58"/>
      <c r="I27" s="58"/>
      <c r="J27" s="58"/>
      <c r="K27" s="58"/>
      <c r="L27" s="58"/>
      <c r="M27" s="58"/>
      <c r="N27" s="58"/>
      <c r="O27" s="58"/>
      <c r="P27" s="58"/>
      <c r="Q27" s="58"/>
      <c r="R27" s="58"/>
      <c r="S27" s="58"/>
    </row>
    <row r="28" spans="1:28" x14ac:dyDescent="0.25">
      <c r="A28" t="s">
        <v>109</v>
      </c>
      <c r="E28" s="3">
        <f>SUM(E24:E27)*365/1000</f>
        <v>0</v>
      </c>
      <c r="H28" s="58"/>
      <c r="I28" s="58"/>
      <c r="J28" s="58"/>
      <c r="K28" s="58"/>
      <c r="L28" s="58"/>
      <c r="M28" s="58"/>
      <c r="N28" s="58"/>
      <c r="O28" s="58"/>
      <c r="P28" s="58"/>
      <c r="Q28" s="58"/>
      <c r="R28" s="58"/>
      <c r="S28" s="58"/>
    </row>
    <row r="30" spans="1:28" s="57" customFormat="1" ht="46.5" x14ac:dyDescent="0.7">
      <c r="A30" s="56" t="s">
        <v>6</v>
      </c>
    </row>
    <row r="31" spans="1:28" s="62" customFormat="1" ht="26.25" x14ac:dyDescent="0.4">
      <c r="A31" s="60">
        <v>1</v>
      </c>
      <c r="B31" s="61" t="s">
        <v>61</v>
      </c>
    </row>
    <row r="32" spans="1:28" ht="45" x14ac:dyDescent="0.25">
      <c r="A32" s="26" t="s">
        <v>62</v>
      </c>
      <c r="B32" s="25" t="s">
        <v>63</v>
      </c>
      <c r="C32" s="25" t="s">
        <v>98</v>
      </c>
      <c r="D32" s="25" t="s">
        <v>180</v>
      </c>
      <c r="E32" s="25" t="s">
        <v>181</v>
      </c>
      <c r="F32" s="25" t="s">
        <v>64</v>
      </c>
      <c r="G32" s="4"/>
    </row>
    <row r="33" spans="1:15" x14ac:dyDescent="0.25">
      <c r="A33" s="27">
        <v>1</v>
      </c>
      <c r="B33" s="71"/>
      <c r="C33" s="72"/>
      <c r="D33" s="72"/>
      <c r="E33" s="67"/>
      <c r="F33" s="28">
        <f>C33*D33*E33*1000000/1000000</f>
        <v>0</v>
      </c>
    </row>
    <row r="34" spans="1:15" ht="18" customHeight="1" x14ac:dyDescent="0.25">
      <c r="A34" s="27">
        <v>2</v>
      </c>
      <c r="B34" s="71"/>
      <c r="C34" s="72"/>
      <c r="D34" s="72"/>
      <c r="E34" s="67"/>
      <c r="F34" s="28">
        <f t="shared" ref="F34:F36" si="1">C34*D34*E34*1000000/1000000</f>
        <v>0</v>
      </c>
    </row>
    <row r="35" spans="1:15" x14ac:dyDescent="0.25">
      <c r="A35" s="27">
        <v>3</v>
      </c>
      <c r="B35" s="71"/>
      <c r="C35" s="72"/>
      <c r="D35" s="72"/>
      <c r="E35" s="67"/>
      <c r="F35" s="28">
        <f t="shared" si="1"/>
        <v>0</v>
      </c>
    </row>
    <row r="36" spans="1:15" x14ac:dyDescent="0.25">
      <c r="A36" s="27">
        <v>4</v>
      </c>
      <c r="B36" s="71"/>
      <c r="C36" s="72"/>
      <c r="D36" s="72"/>
      <c r="E36" s="67"/>
      <c r="F36" s="28">
        <f t="shared" si="1"/>
        <v>0</v>
      </c>
    </row>
    <row r="37" spans="1:15" x14ac:dyDescent="0.25">
      <c r="A37" s="24"/>
      <c r="B37" s="24"/>
      <c r="C37" s="28">
        <f>SUM(C33:C36)</f>
        <v>0</v>
      </c>
      <c r="D37" s="28"/>
      <c r="E37" t="s">
        <v>183</v>
      </c>
      <c r="F37" s="29">
        <f>SUM(F33:F36)</f>
        <v>0</v>
      </c>
      <c r="G37" t="s">
        <v>157</v>
      </c>
    </row>
    <row r="39" spans="1:15" s="65" customFormat="1" ht="26.25" x14ac:dyDescent="0.4">
      <c r="A39" s="63">
        <v>2</v>
      </c>
      <c r="B39" s="64" t="s">
        <v>99</v>
      </c>
    </row>
    <row r="41" spans="1:15" ht="71.25" customHeight="1" x14ac:dyDescent="0.25">
      <c r="A41" s="16" t="s">
        <v>182</v>
      </c>
      <c r="B41" s="59" t="s">
        <v>105</v>
      </c>
      <c r="C41" s="59" t="s">
        <v>100</v>
      </c>
      <c r="D41" s="59" t="s">
        <v>101</v>
      </c>
      <c r="E41" s="59" t="s">
        <v>155</v>
      </c>
      <c r="F41" s="59"/>
      <c r="G41" s="13"/>
      <c r="H41" s="13"/>
      <c r="K41" s="95" t="s">
        <v>168</v>
      </c>
      <c r="L41" s="95"/>
      <c r="M41" s="95"/>
      <c r="N41" s="95"/>
      <c r="O41" s="58"/>
    </row>
    <row r="42" spans="1:15" ht="15.75" x14ac:dyDescent="0.25">
      <c r="A42" s="16"/>
      <c r="B42" s="16"/>
      <c r="C42" s="16"/>
      <c r="D42" s="16"/>
      <c r="E42" s="16" t="s">
        <v>102</v>
      </c>
      <c r="F42" s="16" t="s">
        <v>103</v>
      </c>
      <c r="G42" s="14"/>
      <c r="H42" s="13"/>
      <c r="K42" s="95"/>
      <c r="L42" s="95"/>
      <c r="M42" s="95"/>
      <c r="N42" s="95"/>
      <c r="O42" s="58"/>
    </row>
    <row r="43" spans="1:15" ht="15.75" x14ac:dyDescent="0.25">
      <c r="A43" s="67">
        <v>1</v>
      </c>
      <c r="B43" s="67"/>
      <c r="C43" s="67"/>
      <c r="D43" s="67"/>
      <c r="E43" s="67"/>
      <c r="F43">
        <f>(C43*1000000*D43*E43)/1000000</f>
        <v>0</v>
      </c>
      <c r="G43" s="15"/>
      <c r="H43" s="13"/>
      <c r="K43" s="95"/>
      <c r="L43" s="95"/>
      <c r="M43" s="95"/>
      <c r="N43" s="95"/>
      <c r="O43" s="58"/>
    </row>
    <row r="44" spans="1:15" x14ac:dyDescent="0.25">
      <c r="E44" t="s">
        <v>183</v>
      </c>
      <c r="F44" s="3">
        <f>SUM(F43)</f>
        <v>0</v>
      </c>
      <c r="G44" s="13" t="s">
        <v>157</v>
      </c>
      <c r="H44" s="13"/>
      <c r="K44" s="95"/>
      <c r="L44" s="95"/>
      <c r="M44" s="95"/>
      <c r="N44" s="95"/>
      <c r="O44" s="58"/>
    </row>
    <row r="45" spans="1:15" x14ac:dyDescent="0.25">
      <c r="K45" s="58"/>
      <c r="L45" s="58"/>
      <c r="M45" s="58"/>
      <c r="N45" s="58"/>
      <c r="O45" s="58"/>
    </row>
    <row r="46" spans="1:15" s="57" customFormat="1" ht="46.5" x14ac:dyDescent="0.7">
      <c r="A46" s="56" t="s">
        <v>172</v>
      </c>
    </row>
    <row r="47" spans="1:15" s="62" customFormat="1" ht="26.25" x14ac:dyDescent="0.4">
      <c r="A47" s="60">
        <v>1</v>
      </c>
      <c r="B47" s="61" t="s">
        <v>12</v>
      </c>
    </row>
    <row r="49" spans="1:22" x14ac:dyDescent="0.25">
      <c r="A49" s="3" t="s">
        <v>58</v>
      </c>
    </row>
    <row r="50" spans="1:22" x14ac:dyDescent="0.25">
      <c r="A50" s="6"/>
      <c r="B50" s="5" t="s">
        <v>26</v>
      </c>
      <c r="C50" s="106" t="s">
        <v>27</v>
      </c>
      <c r="D50" s="106"/>
      <c r="E50" s="106" t="s">
        <v>28</v>
      </c>
      <c r="F50" s="106"/>
      <c r="G50" s="106" t="s">
        <v>29</v>
      </c>
      <c r="H50" s="106"/>
      <c r="I50" s="106" t="s">
        <v>30</v>
      </c>
      <c r="J50" s="106"/>
      <c r="K50" s="106" t="s">
        <v>31</v>
      </c>
      <c r="L50" s="106"/>
      <c r="M50" s="106" t="s">
        <v>32</v>
      </c>
      <c r="N50" s="106"/>
      <c r="O50" s="104" t="s">
        <v>33</v>
      </c>
      <c r="P50" s="104"/>
      <c r="Q50" s="104" t="s">
        <v>34</v>
      </c>
      <c r="R50" s="104"/>
      <c r="S50" s="105" t="s">
        <v>35</v>
      </c>
      <c r="T50" s="105"/>
      <c r="U50" s="105" t="s">
        <v>36</v>
      </c>
      <c r="V50" s="105"/>
    </row>
    <row r="51" spans="1:22" x14ac:dyDescent="0.25">
      <c r="A51" s="6"/>
      <c r="B51" s="5" t="s">
        <v>37</v>
      </c>
      <c r="C51" s="100"/>
      <c r="D51" s="100"/>
      <c r="E51" s="100"/>
      <c r="F51" s="100"/>
      <c r="G51" s="100"/>
      <c r="H51" s="100"/>
      <c r="I51" s="100"/>
      <c r="J51" s="100"/>
      <c r="K51" s="100"/>
      <c r="L51" s="100"/>
      <c r="M51" s="100"/>
      <c r="N51" s="100"/>
      <c r="O51" s="100"/>
      <c r="P51" s="100"/>
      <c r="Q51" s="100"/>
      <c r="R51" s="100"/>
      <c r="S51" s="101"/>
      <c r="T51" s="101"/>
      <c r="U51" s="101"/>
      <c r="V51" s="101"/>
    </row>
    <row r="52" spans="1:22" ht="33" customHeight="1" x14ac:dyDescent="0.25">
      <c r="A52" s="102" t="s">
        <v>38</v>
      </c>
      <c r="B52" s="103"/>
      <c r="C52" s="104">
        <v>0.7</v>
      </c>
      <c r="D52" s="104"/>
      <c r="E52" s="104">
        <v>0.7</v>
      </c>
      <c r="F52" s="104"/>
      <c r="G52" s="104">
        <v>0.8</v>
      </c>
      <c r="H52" s="104"/>
      <c r="I52" s="104">
        <v>0.67</v>
      </c>
      <c r="J52" s="104"/>
      <c r="K52" s="104">
        <v>0.85</v>
      </c>
      <c r="L52" s="104"/>
      <c r="M52" s="104">
        <v>0.5</v>
      </c>
      <c r="N52" s="104"/>
      <c r="O52" s="104">
        <v>0.7</v>
      </c>
      <c r="P52" s="104"/>
      <c r="Q52" s="104">
        <v>0.75</v>
      </c>
      <c r="R52" s="104"/>
      <c r="S52" s="105">
        <v>0.45</v>
      </c>
      <c r="T52" s="105"/>
      <c r="U52" s="105">
        <v>0.61</v>
      </c>
      <c r="V52" s="105"/>
    </row>
    <row r="53" spans="1:22" ht="45" customHeight="1" x14ac:dyDescent="0.25">
      <c r="A53" s="6" t="s">
        <v>25</v>
      </c>
      <c r="B53" s="6" t="s">
        <v>39</v>
      </c>
      <c r="C53" s="74" t="s">
        <v>40</v>
      </c>
      <c r="D53" s="74" t="s">
        <v>41</v>
      </c>
      <c r="E53" s="74" t="s">
        <v>40</v>
      </c>
      <c r="F53" s="74" t="s">
        <v>41</v>
      </c>
      <c r="G53" s="74" t="s">
        <v>40</v>
      </c>
      <c r="H53" s="74" t="s">
        <v>41</v>
      </c>
      <c r="I53" s="74" t="s">
        <v>40</v>
      </c>
      <c r="J53" s="74" t="s">
        <v>41</v>
      </c>
      <c r="K53" s="74" t="s">
        <v>40</v>
      </c>
      <c r="L53" s="74" t="s">
        <v>41</v>
      </c>
      <c r="M53" s="74" t="s">
        <v>40</v>
      </c>
      <c r="N53" s="74" t="s">
        <v>41</v>
      </c>
      <c r="O53" s="74" t="s">
        <v>40</v>
      </c>
      <c r="P53" s="74" t="s">
        <v>41</v>
      </c>
      <c r="Q53" s="74" t="s">
        <v>40</v>
      </c>
      <c r="R53" s="74" t="s">
        <v>41</v>
      </c>
      <c r="S53" s="6" t="s">
        <v>40</v>
      </c>
      <c r="T53" s="6" t="s">
        <v>41</v>
      </c>
      <c r="U53" s="6" t="s">
        <v>40</v>
      </c>
      <c r="V53" s="6" t="s">
        <v>41</v>
      </c>
    </row>
    <row r="54" spans="1:22" x14ac:dyDescent="0.25">
      <c r="A54" s="7" t="s">
        <v>42</v>
      </c>
      <c r="B54" s="75"/>
      <c r="C54" s="10"/>
      <c r="D54" s="10"/>
      <c r="E54" s="10"/>
      <c r="F54" s="10"/>
      <c r="G54" s="10">
        <f>B54*G52</f>
        <v>0</v>
      </c>
      <c r="H54" s="10">
        <f>G54*G51/100</f>
        <v>0</v>
      </c>
      <c r="I54" s="10"/>
      <c r="J54" s="10"/>
      <c r="K54" s="10">
        <f>B54*K52</f>
        <v>0</v>
      </c>
      <c r="L54" s="10">
        <f>(K54*K51)/100</f>
        <v>0</v>
      </c>
      <c r="M54" s="10"/>
      <c r="N54" s="10"/>
      <c r="O54" s="10"/>
      <c r="P54" s="10"/>
      <c r="Q54" s="10"/>
      <c r="R54" s="10"/>
      <c r="S54" s="10">
        <f>B54*S52</f>
        <v>0</v>
      </c>
      <c r="T54" s="10">
        <f>(S54*S51)/100</f>
        <v>0</v>
      </c>
      <c r="U54" s="10">
        <f>B54*U52</f>
        <v>0</v>
      </c>
      <c r="V54" s="10">
        <f>(U54*U51)/100</f>
        <v>0</v>
      </c>
    </row>
    <row r="55" spans="1:22" x14ac:dyDescent="0.25">
      <c r="A55" s="7" t="s">
        <v>43</v>
      </c>
      <c r="B55" s="75"/>
      <c r="C55" s="10"/>
      <c r="D55" s="10"/>
      <c r="E55" s="10"/>
      <c r="F55" s="10"/>
      <c r="G55" s="10">
        <f>B55*G52</f>
        <v>0</v>
      </c>
      <c r="H55" s="10">
        <f>G55*G51/100</f>
        <v>0</v>
      </c>
      <c r="I55" s="10"/>
      <c r="J55" s="10"/>
      <c r="K55" s="10">
        <f>B55*K52:K52</f>
        <v>0</v>
      </c>
      <c r="L55" s="10">
        <f>(K55*K51)/100</f>
        <v>0</v>
      </c>
      <c r="M55" s="10"/>
      <c r="N55" s="10"/>
      <c r="O55" s="10"/>
      <c r="P55" s="10"/>
      <c r="Q55" s="10"/>
      <c r="R55" s="10"/>
      <c r="S55" s="10">
        <f>B55*S52</f>
        <v>0</v>
      </c>
      <c r="T55" s="10">
        <f>(S55*S51)/100</f>
        <v>0</v>
      </c>
      <c r="U55" s="10">
        <f>B55*U52</f>
        <v>0</v>
      </c>
      <c r="V55" s="10">
        <f>(U55*U51)/100</f>
        <v>0</v>
      </c>
    </row>
    <row r="56" spans="1:22" x14ac:dyDescent="0.25">
      <c r="A56" s="7" t="s">
        <v>44</v>
      </c>
      <c r="B56" s="75"/>
      <c r="C56" s="10"/>
      <c r="D56" s="10"/>
      <c r="E56" s="10">
        <f>B56*E52</f>
        <v>0</v>
      </c>
      <c r="F56" s="10">
        <f>E56*E51/100</f>
        <v>0</v>
      </c>
      <c r="G56" s="10"/>
      <c r="H56" s="10"/>
      <c r="I56" s="10"/>
      <c r="J56" s="10"/>
      <c r="K56" s="10"/>
      <c r="L56" s="10"/>
      <c r="M56" s="10"/>
      <c r="N56" s="10"/>
      <c r="O56" s="10"/>
      <c r="P56" s="10"/>
      <c r="Q56" s="10"/>
      <c r="R56" s="10"/>
      <c r="S56" s="11"/>
      <c r="T56" s="11"/>
      <c r="U56" s="9"/>
      <c r="V56" s="9"/>
    </row>
    <row r="57" spans="1:22" x14ac:dyDescent="0.25">
      <c r="A57" s="7" t="s">
        <v>45</v>
      </c>
      <c r="B57" s="75"/>
      <c r="C57" s="10"/>
      <c r="D57" s="10"/>
      <c r="E57" s="10">
        <f>B57*E52</f>
        <v>0</v>
      </c>
      <c r="F57" s="10">
        <f>E57*E51/100</f>
        <v>0</v>
      </c>
      <c r="G57" s="10"/>
      <c r="H57" s="10"/>
      <c r="I57" s="10"/>
      <c r="J57" s="10"/>
      <c r="K57" s="10"/>
      <c r="L57" s="10"/>
      <c r="M57" s="10"/>
      <c r="N57" s="10"/>
      <c r="O57" s="10"/>
      <c r="P57" s="10"/>
      <c r="Q57" s="10"/>
      <c r="R57" s="10"/>
      <c r="S57" s="11"/>
      <c r="T57" s="11"/>
      <c r="U57" s="9"/>
      <c r="V57" s="9"/>
    </row>
    <row r="58" spans="1:22" x14ac:dyDescent="0.25">
      <c r="A58" s="7" t="s">
        <v>46</v>
      </c>
      <c r="B58" s="75"/>
      <c r="C58" s="10"/>
      <c r="D58" s="10"/>
      <c r="E58" s="10">
        <f>B58*E52</f>
        <v>0</v>
      </c>
      <c r="F58" s="10">
        <f>E58*E51/100</f>
        <v>0</v>
      </c>
      <c r="G58" s="10"/>
      <c r="H58" s="10"/>
      <c r="I58" s="10"/>
      <c r="J58" s="10"/>
      <c r="K58" s="10"/>
      <c r="L58" s="10"/>
      <c r="M58" s="10"/>
      <c r="N58" s="10"/>
      <c r="O58" s="10"/>
      <c r="P58" s="10"/>
      <c r="Q58" s="10"/>
      <c r="R58" s="10"/>
      <c r="S58" s="11"/>
      <c r="T58" s="11"/>
      <c r="U58" s="9"/>
      <c r="V58" s="9"/>
    </row>
    <row r="59" spans="1:22" x14ac:dyDescent="0.25">
      <c r="A59" s="7" t="s">
        <v>47</v>
      </c>
      <c r="B59" s="75"/>
      <c r="C59" s="10"/>
      <c r="D59" s="10"/>
      <c r="E59" s="10">
        <f>B59*E52</f>
        <v>0</v>
      </c>
      <c r="F59" s="10">
        <f>E59*E51/100</f>
        <v>0</v>
      </c>
      <c r="G59" s="10"/>
      <c r="H59" s="10"/>
      <c r="I59" s="10"/>
      <c r="J59" s="10"/>
      <c r="K59" s="10"/>
      <c r="L59" s="10"/>
      <c r="M59" s="10"/>
      <c r="N59" s="10"/>
      <c r="O59" s="10"/>
      <c r="P59" s="10"/>
      <c r="Q59" s="10"/>
      <c r="R59" s="10"/>
      <c r="S59" s="11"/>
      <c r="T59" s="11"/>
      <c r="U59" s="9"/>
      <c r="V59" s="9"/>
    </row>
    <row r="60" spans="1:22" x14ac:dyDescent="0.25">
      <c r="A60" s="7" t="s">
        <v>48</v>
      </c>
      <c r="B60" s="75"/>
      <c r="C60" s="10">
        <f>B60*C52</f>
        <v>0</v>
      </c>
      <c r="D60" s="10">
        <f>(C60*C51)/100</f>
        <v>0</v>
      </c>
      <c r="E60" s="10"/>
      <c r="F60" s="10"/>
      <c r="G60" s="10">
        <f>B60*G52</f>
        <v>0</v>
      </c>
      <c r="H60" s="10">
        <f>G60*G51/100</f>
        <v>0</v>
      </c>
      <c r="I60" s="10">
        <f>B60*I52</f>
        <v>0</v>
      </c>
      <c r="J60" s="10">
        <f>I60*I51/100</f>
        <v>0</v>
      </c>
      <c r="K60" s="10">
        <f>B60*K52</f>
        <v>0</v>
      </c>
      <c r="L60" s="10">
        <f>(K60*K51)/100</f>
        <v>0</v>
      </c>
      <c r="M60" s="10">
        <f>B60*M52</f>
        <v>0</v>
      </c>
      <c r="N60" s="10">
        <f>M60*M51/100</f>
        <v>0</v>
      </c>
      <c r="O60" s="10">
        <f>B60*O52</f>
        <v>0</v>
      </c>
      <c r="P60" s="10">
        <f>O60*O51/100</f>
        <v>0</v>
      </c>
      <c r="Q60" s="10">
        <f>B60*Q52</f>
        <v>0</v>
      </c>
      <c r="R60" s="10">
        <f>Q60*Q51/100</f>
        <v>0</v>
      </c>
      <c r="S60" s="10">
        <f>B60*S52</f>
        <v>0</v>
      </c>
      <c r="T60" s="10">
        <f>(S60*S51)/100</f>
        <v>0</v>
      </c>
      <c r="U60" s="9"/>
      <c r="V60" s="9"/>
    </row>
    <row r="61" spans="1:22" x14ac:dyDescent="0.25">
      <c r="A61" s="7" t="s">
        <v>49</v>
      </c>
      <c r="B61" s="75"/>
      <c r="C61" s="10">
        <f>B61*C52</f>
        <v>0</v>
      </c>
      <c r="D61" s="10">
        <f>(C61*C51)/100</f>
        <v>0</v>
      </c>
      <c r="E61" s="10"/>
      <c r="F61" s="10"/>
      <c r="G61" s="10">
        <f>B61*G52</f>
        <v>0</v>
      </c>
      <c r="H61" s="10">
        <f>G61*G51/100</f>
        <v>0</v>
      </c>
      <c r="I61" s="10">
        <f>B61*I52</f>
        <v>0</v>
      </c>
      <c r="J61" s="10">
        <f>(I61*I51)/100</f>
        <v>0</v>
      </c>
      <c r="K61" s="10">
        <f>B61*K52</f>
        <v>0</v>
      </c>
      <c r="L61" s="10">
        <f>(K61*K51)/100</f>
        <v>0</v>
      </c>
      <c r="M61" s="10">
        <f>B61*M52:M52</f>
        <v>0</v>
      </c>
      <c r="N61" s="10">
        <f>M61*M51/100</f>
        <v>0</v>
      </c>
      <c r="O61" s="10">
        <f>B61*O52</f>
        <v>0</v>
      </c>
      <c r="P61" s="10">
        <f>O61*O51/100</f>
        <v>0</v>
      </c>
      <c r="Q61" s="10">
        <v>15</v>
      </c>
      <c r="R61" s="10">
        <f>Q61*Q51/100</f>
        <v>0</v>
      </c>
      <c r="S61" s="10">
        <f>B61*S52</f>
        <v>0</v>
      </c>
      <c r="T61" s="10">
        <f>(S61*S51)/100</f>
        <v>0</v>
      </c>
      <c r="U61" s="9"/>
      <c r="V61" s="9"/>
    </row>
    <row r="62" spans="1:22" x14ac:dyDescent="0.25">
      <c r="A62" s="7" t="s">
        <v>50</v>
      </c>
      <c r="B62" s="75"/>
      <c r="C62" s="10">
        <f>B62*C52</f>
        <v>0</v>
      </c>
      <c r="D62" s="10">
        <f>C62*C51/100</f>
        <v>0</v>
      </c>
      <c r="E62" s="10"/>
      <c r="F62" s="10"/>
      <c r="G62" s="10">
        <f>B62*G52</f>
        <v>0</v>
      </c>
      <c r="H62" s="10">
        <f>G62*G51/100</f>
        <v>0</v>
      </c>
      <c r="I62" s="10">
        <f>B62*I52</f>
        <v>0</v>
      </c>
      <c r="J62" s="10">
        <f>I62*I51/100</f>
        <v>0</v>
      </c>
      <c r="K62" s="10">
        <f>B62*K52</f>
        <v>0</v>
      </c>
      <c r="L62" s="10">
        <f>K62*K51/100</f>
        <v>0</v>
      </c>
      <c r="M62" s="10">
        <f>B62*M52</f>
        <v>0</v>
      </c>
      <c r="N62" s="10">
        <f>M62*M51/100</f>
        <v>0</v>
      </c>
      <c r="O62" s="10">
        <f>B62*O52</f>
        <v>0</v>
      </c>
      <c r="P62" s="10">
        <f>O62*O51/100</f>
        <v>0</v>
      </c>
      <c r="Q62" s="10">
        <v>17.899999999999999</v>
      </c>
      <c r="R62" s="10">
        <f>Q62*Q51/100</f>
        <v>0</v>
      </c>
      <c r="S62" s="10">
        <f>B62*S52</f>
        <v>0</v>
      </c>
      <c r="T62" s="10">
        <f>(S62*S51)/100</f>
        <v>0</v>
      </c>
      <c r="U62" s="9"/>
      <c r="V62" s="9"/>
    </row>
    <row r="63" spans="1:22" x14ac:dyDescent="0.25">
      <c r="A63" s="7" t="s">
        <v>51</v>
      </c>
      <c r="B63" s="75"/>
      <c r="C63" s="10">
        <f>B63*C52</f>
        <v>0</v>
      </c>
      <c r="D63" s="10">
        <f>C63*C51/100</f>
        <v>0</v>
      </c>
      <c r="E63" s="10"/>
      <c r="F63" s="10"/>
      <c r="G63" s="10">
        <f>B63*G52</f>
        <v>0</v>
      </c>
      <c r="H63" s="10">
        <f>G63*G51/100</f>
        <v>0</v>
      </c>
      <c r="I63" s="10">
        <f>B63*I52</f>
        <v>0</v>
      </c>
      <c r="J63" s="10">
        <f>I63*I51/100</f>
        <v>0</v>
      </c>
      <c r="K63" s="10">
        <f>B63*K52</f>
        <v>0</v>
      </c>
      <c r="L63" s="10">
        <f>K63*K51/100</f>
        <v>0</v>
      </c>
      <c r="M63" s="10">
        <f>B63*M52</f>
        <v>0</v>
      </c>
      <c r="N63" s="10">
        <f>M63*M51/100</f>
        <v>0</v>
      </c>
      <c r="O63" s="10">
        <f>B63*O52</f>
        <v>0</v>
      </c>
      <c r="P63" s="10">
        <f>O63*O51/100</f>
        <v>0</v>
      </c>
      <c r="Q63" s="10">
        <v>11.4</v>
      </c>
      <c r="R63" s="10">
        <f>Q63*Q51/100</f>
        <v>0</v>
      </c>
      <c r="S63" s="10">
        <f>B63*S52</f>
        <v>0</v>
      </c>
      <c r="T63" s="10">
        <f>(S63*S51)/100</f>
        <v>0</v>
      </c>
      <c r="U63" s="9"/>
      <c r="V63" s="9"/>
    </row>
    <row r="64" spans="1:22" x14ac:dyDescent="0.25">
      <c r="A64" s="7" t="s">
        <v>52</v>
      </c>
      <c r="B64" s="75"/>
      <c r="C64" s="10"/>
      <c r="D64" s="10"/>
      <c r="E64" s="10"/>
      <c r="F64" s="10"/>
      <c r="G64" s="10">
        <f>B64*G52</f>
        <v>0</v>
      </c>
      <c r="H64" s="10">
        <f>G64*G51/100</f>
        <v>0</v>
      </c>
      <c r="I64" s="10"/>
      <c r="J64" s="10"/>
      <c r="K64" s="10">
        <f>B64*K52</f>
        <v>0</v>
      </c>
      <c r="L64" s="10">
        <f>K64*K51/100</f>
        <v>0</v>
      </c>
      <c r="M64" s="10">
        <f>B64*M52</f>
        <v>0</v>
      </c>
      <c r="N64" s="10">
        <f>M64*M51/100</f>
        <v>0</v>
      </c>
      <c r="O64" s="10">
        <f>B64*O52</f>
        <v>0</v>
      </c>
      <c r="P64" s="10">
        <f>O64*O51/100</f>
        <v>0</v>
      </c>
      <c r="Q64" s="10"/>
      <c r="R64" s="10"/>
      <c r="S64" s="10">
        <f>B64*S52</f>
        <v>0</v>
      </c>
      <c r="T64" s="10">
        <f>(S64*S51)/100</f>
        <v>0</v>
      </c>
      <c r="U64" s="10">
        <f>B64*U52</f>
        <v>0</v>
      </c>
      <c r="V64" s="10">
        <f>(U64*U51)/100</f>
        <v>0</v>
      </c>
    </row>
    <row r="65" spans="1:22" x14ac:dyDescent="0.25">
      <c r="A65" s="7" t="s">
        <v>53</v>
      </c>
      <c r="B65" s="75"/>
      <c r="C65" s="10"/>
      <c r="D65" s="10"/>
      <c r="E65" s="10"/>
      <c r="F65" s="10"/>
      <c r="G65" s="10">
        <f>B65*G52</f>
        <v>0</v>
      </c>
      <c r="H65" s="10">
        <f>G65*G51/100</f>
        <v>0</v>
      </c>
      <c r="I65" s="10"/>
      <c r="J65" s="10"/>
      <c r="K65" s="10">
        <f>B65*K52</f>
        <v>0</v>
      </c>
      <c r="L65" s="10">
        <f>K65*K51/100</f>
        <v>0</v>
      </c>
      <c r="M65" s="10">
        <f>B65*M52</f>
        <v>0</v>
      </c>
      <c r="N65" s="10">
        <f>M65*M51/100</f>
        <v>0</v>
      </c>
      <c r="O65" s="10">
        <f>B65*O52</f>
        <v>0</v>
      </c>
      <c r="P65" s="10">
        <f>O65*O51/100</f>
        <v>0</v>
      </c>
      <c r="Q65" s="10"/>
      <c r="R65" s="10"/>
      <c r="S65" s="10">
        <f>B65*S52</f>
        <v>0</v>
      </c>
      <c r="T65" s="10">
        <f>(S65*S51)/100</f>
        <v>0</v>
      </c>
      <c r="U65" s="10">
        <f>B65*U52</f>
        <v>0</v>
      </c>
      <c r="V65" s="10">
        <f>(U65*U51)/100</f>
        <v>0</v>
      </c>
    </row>
    <row r="66" spans="1:22" x14ac:dyDescent="0.25">
      <c r="A66" s="94" t="s">
        <v>54</v>
      </c>
      <c r="B66" s="94"/>
      <c r="C66" s="10"/>
      <c r="D66" s="10">
        <f>SUM(D60:D63)</f>
        <v>0</v>
      </c>
      <c r="E66" s="10"/>
      <c r="F66" s="10">
        <f>SUM(F56:F59)</f>
        <v>0</v>
      </c>
      <c r="G66" s="10"/>
      <c r="H66" s="10">
        <f>SUM(H54:H65)</f>
        <v>0</v>
      </c>
      <c r="I66" s="10"/>
      <c r="J66" s="10">
        <f>SUM(J60:J63)</f>
        <v>0</v>
      </c>
      <c r="K66" s="10"/>
      <c r="L66" s="10">
        <f>SUM(L54:L65)</f>
        <v>0</v>
      </c>
      <c r="M66" s="10"/>
      <c r="N66" s="10">
        <f>SUM(N60:N65)</f>
        <v>0</v>
      </c>
      <c r="O66" s="10"/>
      <c r="P66" s="10">
        <f>SUM(P60:P65)</f>
        <v>0</v>
      </c>
      <c r="Q66" s="10"/>
      <c r="R66" s="10">
        <f>SUM(R60:R63)</f>
        <v>0</v>
      </c>
      <c r="S66" s="10"/>
      <c r="T66" s="10">
        <f>SUM(T54:T65)</f>
        <v>0</v>
      </c>
      <c r="U66" s="10"/>
      <c r="V66" s="10">
        <f>SUM(V54:V65)</f>
        <v>0</v>
      </c>
    </row>
    <row r="67" spans="1:22" x14ac:dyDescent="0.25">
      <c r="A67" s="94" t="s">
        <v>55</v>
      </c>
      <c r="B67" s="94"/>
      <c r="C67" s="94"/>
      <c r="D67" s="94"/>
      <c r="E67" s="94"/>
      <c r="F67" s="94"/>
      <c r="G67" s="94"/>
      <c r="H67" s="94"/>
      <c r="I67" s="94"/>
      <c r="J67" s="94"/>
      <c r="K67" s="94"/>
      <c r="L67" s="94"/>
      <c r="M67" s="94"/>
      <c r="N67" s="94"/>
      <c r="O67" s="94"/>
      <c r="P67" s="94"/>
      <c r="Q67" s="94"/>
      <c r="R67" s="94"/>
      <c r="S67" s="94"/>
      <c r="T67" s="94"/>
      <c r="U67" s="8"/>
      <c r="V67" s="12">
        <f>SUM(D66+F66+H66+J66+L66+N66+P66+R66+T66+V66)</f>
        <v>0</v>
      </c>
    </row>
    <row r="69" spans="1:22" ht="15" customHeight="1" x14ac:dyDescent="0.25">
      <c r="A69" s="3" t="s">
        <v>184</v>
      </c>
      <c r="G69" s="95" t="s">
        <v>185</v>
      </c>
      <c r="H69" s="95"/>
      <c r="I69" s="95"/>
      <c r="J69" s="95"/>
      <c r="K69" s="95"/>
      <c r="L69" s="95"/>
      <c r="M69" s="95"/>
    </row>
    <row r="70" spans="1:22" x14ac:dyDescent="0.25">
      <c r="A70" t="s">
        <v>187</v>
      </c>
      <c r="G70" s="95"/>
      <c r="H70" s="95"/>
      <c r="I70" s="95"/>
      <c r="J70" s="95"/>
      <c r="K70" s="95"/>
      <c r="L70" s="95"/>
      <c r="M70" s="95"/>
    </row>
    <row r="71" spans="1:22" x14ac:dyDescent="0.25">
      <c r="A71" t="s">
        <v>186</v>
      </c>
      <c r="G71" s="95"/>
      <c r="H71" s="95"/>
      <c r="I71" s="95"/>
      <c r="J71" s="95"/>
      <c r="K71" s="95"/>
      <c r="L71" s="95"/>
      <c r="M71" s="95"/>
    </row>
    <row r="72" spans="1:22" x14ac:dyDescent="0.25">
      <c r="A72" t="s">
        <v>188</v>
      </c>
      <c r="E72" s="67"/>
      <c r="G72" s="95"/>
      <c r="H72" s="95"/>
      <c r="I72" s="95"/>
      <c r="J72" s="95"/>
      <c r="K72" s="95"/>
      <c r="L72" s="95"/>
      <c r="M72" s="95"/>
    </row>
    <row r="73" spans="1:22" x14ac:dyDescent="0.25">
      <c r="A73" t="s">
        <v>190</v>
      </c>
      <c r="E73" s="76">
        <f>V67</f>
        <v>0</v>
      </c>
      <c r="G73" s="95"/>
      <c r="H73" s="95"/>
      <c r="I73" s="95"/>
      <c r="J73" s="95"/>
      <c r="K73" s="95"/>
      <c r="L73" s="95"/>
      <c r="M73" s="95"/>
    </row>
    <row r="74" spans="1:22" ht="15" customHeight="1" x14ac:dyDescent="0.25">
      <c r="E74" s="17">
        <f>IF(E72-E73&gt;0, E72-E73, 0)</f>
        <v>0</v>
      </c>
      <c r="G74" s="95"/>
      <c r="H74" s="95"/>
      <c r="I74" s="95"/>
      <c r="J74" s="95"/>
      <c r="K74" s="95"/>
      <c r="L74" s="95"/>
      <c r="M74" s="95"/>
    </row>
    <row r="75" spans="1:22" x14ac:dyDescent="0.25">
      <c r="G75" s="95"/>
      <c r="H75" s="95"/>
      <c r="I75" s="95"/>
      <c r="J75" s="95"/>
      <c r="K75" s="95"/>
      <c r="L75" s="95"/>
      <c r="M75" s="95"/>
    </row>
    <row r="76" spans="1:22" x14ac:dyDescent="0.25">
      <c r="A76" s="3" t="s">
        <v>56</v>
      </c>
      <c r="G76" s="58"/>
      <c r="H76" s="58"/>
      <c r="I76" s="58"/>
      <c r="J76" s="58"/>
      <c r="K76" s="58"/>
      <c r="L76" s="58"/>
      <c r="M76" s="58"/>
    </row>
    <row r="77" spans="1:22" x14ac:dyDescent="0.25">
      <c r="A77" t="s">
        <v>59</v>
      </c>
      <c r="E77" s="77">
        <f>C37</f>
        <v>0</v>
      </c>
      <c r="G77" s="58"/>
      <c r="H77" s="58"/>
      <c r="I77" s="58"/>
      <c r="J77" s="58"/>
      <c r="K77" s="58"/>
      <c r="L77" s="58"/>
      <c r="M77" s="58"/>
    </row>
    <row r="78" spans="1:22" x14ac:dyDescent="0.25">
      <c r="A78" t="s">
        <v>60</v>
      </c>
      <c r="E78" s="67"/>
      <c r="G78" s="58"/>
      <c r="H78" s="58"/>
      <c r="I78" s="58"/>
      <c r="J78" s="58"/>
      <c r="K78" s="58"/>
      <c r="L78" s="58"/>
      <c r="M78" s="58"/>
    </row>
    <row r="79" spans="1:22" x14ac:dyDescent="0.25">
      <c r="A79" t="s">
        <v>57</v>
      </c>
      <c r="E79" s="53">
        <f>E77*E78</f>
        <v>0</v>
      </c>
      <c r="G79" s="58"/>
      <c r="H79" s="58"/>
      <c r="I79" s="58"/>
      <c r="J79" s="58"/>
      <c r="K79" s="58"/>
      <c r="L79" s="58"/>
      <c r="M79" s="58"/>
    </row>
    <row r="81" spans="1:24" x14ac:dyDescent="0.25">
      <c r="A81" t="s">
        <v>115</v>
      </c>
      <c r="E81" s="17">
        <f>SUM(V67,E74,E79)</f>
        <v>0</v>
      </c>
    </row>
    <row r="82" spans="1:24" x14ac:dyDescent="0.25">
      <c r="E82" s="17"/>
    </row>
    <row r="83" spans="1:24" s="65" customFormat="1" ht="26.25" x14ac:dyDescent="0.4">
      <c r="A83" s="63">
        <v>2</v>
      </c>
      <c r="B83" s="64" t="s">
        <v>9</v>
      </c>
    </row>
    <row r="84" spans="1:24" ht="45" x14ac:dyDescent="0.25">
      <c r="A84" s="59" t="s">
        <v>116</v>
      </c>
      <c r="B84" s="59" t="s">
        <v>19</v>
      </c>
      <c r="C84" s="59" t="s">
        <v>20</v>
      </c>
      <c r="D84" s="78" t="s">
        <v>113</v>
      </c>
      <c r="E84" s="79" t="s">
        <v>123</v>
      </c>
      <c r="F84" s="59" t="s">
        <v>114</v>
      </c>
      <c r="G84" s="78" t="s">
        <v>21</v>
      </c>
      <c r="H84" s="4"/>
      <c r="K84" s="20" t="s">
        <v>124</v>
      </c>
      <c r="L84" s="20"/>
      <c r="M84" s="20"/>
      <c r="N84" s="20"/>
      <c r="O84" s="20"/>
      <c r="P84" s="20"/>
      <c r="Q84" s="20"/>
      <c r="R84" s="20"/>
      <c r="U84" s="96" t="s">
        <v>169</v>
      </c>
      <c r="V84" s="96"/>
      <c r="W84" s="96"/>
      <c r="X84" s="96"/>
    </row>
    <row r="85" spans="1:24" x14ac:dyDescent="0.25">
      <c r="A85" s="97"/>
      <c r="B85" t="s">
        <v>119</v>
      </c>
      <c r="G85">
        <f>H13</f>
        <v>0</v>
      </c>
      <c r="H85" s="3"/>
      <c r="K85" s="20" t="s">
        <v>125</v>
      </c>
      <c r="L85" s="20" t="s">
        <v>126</v>
      </c>
      <c r="M85" s="20"/>
      <c r="N85" s="20"/>
      <c r="O85" s="20"/>
      <c r="P85" s="20" t="s">
        <v>127</v>
      </c>
      <c r="Q85" s="20"/>
      <c r="R85" s="20"/>
      <c r="U85" s="95"/>
      <c r="V85" s="95"/>
      <c r="W85" s="95"/>
      <c r="X85" s="95"/>
    </row>
    <row r="86" spans="1:24" ht="34.5" x14ac:dyDescent="0.25">
      <c r="A86" s="97"/>
      <c r="B86" s="70"/>
      <c r="C86" s="67"/>
      <c r="D86" s="98"/>
      <c r="E86" s="98"/>
      <c r="F86" s="99">
        <f>'WB calculation'!$E$4</f>
        <v>0</v>
      </c>
      <c r="G86" s="99">
        <f>D86*E86*1000000*F86/1000000</f>
        <v>0</v>
      </c>
      <c r="K86" s="20"/>
      <c r="L86" s="20"/>
      <c r="M86" s="20"/>
      <c r="N86" s="20"/>
      <c r="O86" s="20"/>
      <c r="P86" s="73" t="s">
        <v>128</v>
      </c>
      <c r="Q86" s="73" t="s">
        <v>189</v>
      </c>
      <c r="R86" s="73" t="s">
        <v>129</v>
      </c>
      <c r="U86" s="95"/>
      <c r="V86" s="95"/>
      <c r="W86" s="95"/>
      <c r="X86" s="95"/>
    </row>
    <row r="87" spans="1:24" x14ac:dyDescent="0.25">
      <c r="A87" s="97"/>
      <c r="B87" s="70"/>
      <c r="C87" s="67"/>
      <c r="D87" s="98"/>
      <c r="E87" s="98"/>
      <c r="F87" s="99"/>
      <c r="G87" s="99"/>
      <c r="K87" s="20" t="s">
        <v>130</v>
      </c>
      <c r="L87" s="20" t="s">
        <v>131</v>
      </c>
      <c r="M87" s="20"/>
      <c r="N87" s="20"/>
      <c r="O87" s="20"/>
      <c r="P87" s="20">
        <v>7</v>
      </c>
      <c r="Q87" s="20">
        <v>10</v>
      </c>
      <c r="R87" s="20">
        <v>15</v>
      </c>
      <c r="U87" s="95"/>
      <c r="V87" s="95"/>
      <c r="W87" s="95"/>
      <c r="X87" s="95"/>
    </row>
    <row r="88" spans="1:24" x14ac:dyDescent="0.25">
      <c r="A88" s="97"/>
      <c r="B88" s="70"/>
      <c r="C88" s="67"/>
      <c r="D88" s="98"/>
      <c r="E88" s="98"/>
      <c r="F88" s="99">
        <f>'WB calculation'!$E$4</f>
        <v>0</v>
      </c>
      <c r="G88" s="99">
        <f>D88*E88*1000000*F88/1000000</f>
        <v>0</v>
      </c>
      <c r="K88" s="20" t="s">
        <v>132</v>
      </c>
      <c r="L88" s="20" t="s">
        <v>133</v>
      </c>
      <c r="M88" s="20"/>
      <c r="N88" s="20"/>
      <c r="O88" s="20"/>
      <c r="P88" s="20">
        <v>12</v>
      </c>
      <c r="Q88" s="20">
        <v>15</v>
      </c>
      <c r="R88" s="20">
        <v>18</v>
      </c>
      <c r="U88" s="95"/>
      <c r="V88" s="95"/>
      <c r="W88" s="95"/>
      <c r="X88" s="95"/>
    </row>
    <row r="89" spans="1:24" x14ac:dyDescent="0.25">
      <c r="B89" s="67"/>
      <c r="C89" s="67"/>
      <c r="D89" s="98"/>
      <c r="E89" s="98"/>
      <c r="F89" s="99"/>
      <c r="G89" s="99"/>
      <c r="H89" s="19"/>
      <c r="K89" s="20" t="s">
        <v>134</v>
      </c>
      <c r="L89" s="20" t="s">
        <v>135</v>
      </c>
      <c r="M89" s="20"/>
      <c r="N89" s="20"/>
      <c r="O89" s="20"/>
      <c r="P89" s="20">
        <v>16</v>
      </c>
      <c r="Q89" s="20">
        <v>20</v>
      </c>
      <c r="R89" s="20">
        <v>32</v>
      </c>
      <c r="U89" s="95"/>
      <c r="V89" s="95"/>
      <c r="W89" s="95"/>
      <c r="X89" s="95"/>
    </row>
    <row r="90" spans="1:24" x14ac:dyDescent="0.25">
      <c r="B90" s="67"/>
      <c r="C90" s="67"/>
      <c r="D90" s="80"/>
      <c r="E90" s="80"/>
      <c r="F90" s="22"/>
      <c r="H90" s="19"/>
      <c r="K90" s="20"/>
      <c r="L90" s="20"/>
      <c r="M90" s="20"/>
      <c r="N90" s="20"/>
      <c r="O90" s="20"/>
      <c r="P90" s="20"/>
      <c r="Q90" s="20"/>
      <c r="R90" s="20"/>
      <c r="U90" s="95"/>
      <c r="V90" s="95"/>
      <c r="W90" s="95"/>
      <c r="X90" s="95"/>
    </row>
    <row r="91" spans="1:24" x14ac:dyDescent="0.25">
      <c r="B91" t="s">
        <v>120</v>
      </c>
      <c r="C91" s="18"/>
      <c r="G91" s="66">
        <f>F37</f>
        <v>0</v>
      </c>
      <c r="K91" s="20" t="s">
        <v>136</v>
      </c>
      <c r="L91" s="20" t="s">
        <v>137</v>
      </c>
      <c r="M91" s="20"/>
      <c r="N91" s="20"/>
      <c r="O91" s="20"/>
      <c r="P91" s="20">
        <v>28</v>
      </c>
      <c r="Q91" s="20">
        <v>35</v>
      </c>
      <c r="R91" s="20">
        <v>60</v>
      </c>
      <c r="U91" s="95"/>
      <c r="V91" s="95"/>
      <c r="W91" s="95"/>
      <c r="X91" s="95"/>
    </row>
    <row r="92" spans="1:24" x14ac:dyDescent="0.25">
      <c r="E92" t="s">
        <v>152</v>
      </c>
      <c r="G92" s="3">
        <f>SUM(G85:G88)-G91</f>
        <v>0</v>
      </c>
      <c r="K92" s="20" t="s">
        <v>138</v>
      </c>
      <c r="L92" s="20" t="s">
        <v>147</v>
      </c>
      <c r="M92" s="20"/>
      <c r="N92" s="20"/>
      <c r="O92" s="20"/>
      <c r="P92" s="20">
        <v>36</v>
      </c>
      <c r="Q92" s="20">
        <v>45</v>
      </c>
      <c r="R92" s="20">
        <v>81</v>
      </c>
      <c r="U92" s="95"/>
      <c r="V92" s="95"/>
      <c r="W92" s="95"/>
      <c r="X92" s="95"/>
    </row>
    <row r="94" spans="1:24" s="65" customFormat="1" ht="26.25" x14ac:dyDescent="0.4">
      <c r="A94" s="63">
        <v>3</v>
      </c>
      <c r="B94" s="64" t="s">
        <v>121</v>
      </c>
    </row>
    <row r="96" spans="1:24" x14ac:dyDescent="0.25">
      <c r="A96" t="s">
        <v>174</v>
      </c>
      <c r="E96" s="3">
        <v>0</v>
      </c>
      <c r="G96" t="s">
        <v>108</v>
      </c>
    </row>
    <row r="98" spans="1:14" s="62" customFormat="1" ht="26.25" x14ac:dyDescent="0.4">
      <c r="A98" s="60">
        <v>4</v>
      </c>
      <c r="B98" s="61" t="s">
        <v>122</v>
      </c>
    </row>
    <row r="99" spans="1:14" x14ac:dyDescent="0.25">
      <c r="C99" t="s">
        <v>156</v>
      </c>
      <c r="D99" t="s">
        <v>157</v>
      </c>
      <c r="G99" s="90" t="s">
        <v>170</v>
      </c>
      <c r="H99" s="90"/>
      <c r="I99" s="90"/>
      <c r="J99" s="90"/>
      <c r="K99" s="90"/>
      <c r="L99" s="90"/>
      <c r="M99" s="90"/>
      <c r="N99" s="90"/>
    </row>
    <row r="100" spans="1:14" x14ac:dyDescent="0.25">
      <c r="A100" t="s">
        <v>191</v>
      </c>
      <c r="C100" s="67"/>
      <c r="G100" s="91"/>
      <c r="H100" s="91"/>
      <c r="I100" s="91"/>
      <c r="J100" s="91"/>
      <c r="K100" s="91"/>
      <c r="L100" s="91"/>
      <c r="M100" s="91"/>
      <c r="N100" s="91"/>
    </row>
    <row r="101" spans="1:14" x14ac:dyDescent="0.25">
      <c r="A101" s="23" t="s">
        <v>192</v>
      </c>
      <c r="B101" s="23"/>
      <c r="C101" s="81">
        <f>C100*0.8</f>
        <v>0</v>
      </c>
      <c r="D101">
        <f>C101*365/1000</f>
        <v>0</v>
      </c>
      <c r="G101" s="92"/>
      <c r="H101" s="92"/>
      <c r="I101" s="92"/>
      <c r="J101" s="92"/>
      <c r="K101" s="92"/>
      <c r="L101" s="92"/>
      <c r="M101" s="92"/>
      <c r="N101" s="92"/>
    </row>
    <row r="102" spans="1:14" x14ac:dyDescent="0.25">
      <c r="A102" t="s">
        <v>158</v>
      </c>
      <c r="B102" s="23"/>
      <c r="C102" s="67"/>
      <c r="G102" s="92"/>
      <c r="H102" s="92"/>
      <c r="I102" s="92"/>
      <c r="J102" s="92"/>
      <c r="K102" s="92"/>
      <c r="L102" s="92"/>
      <c r="M102" s="92"/>
      <c r="N102" s="92"/>
    </row>
    <row r="103" spans="1:14" x14ac:dyDescent="0.25">
      <c r="A103" s="23" t="s">
        <v>193</v>
      </c>
      <c r="C103" s="81">
        <f>C102*0.8</f>
        <v>0</v>
      </c>
      <c r="D103" s="82">
        <f>C103*365/1000</f>
        <v>0</v>
      </c>
      <c r="G103" s="92"/>
      <c r="H103" s="92"/>
      <c r="I103" s="92"/>
      <c r="J103" s="92"/>
      <c r="K103" s="92"/>
      <c r="L103" s="92"/>
      <c r="M103" s="92"/>
      <c r="N103" s="92"/>
    </row>
    <row r="104" spans="1:14" x14ac:dyDescent="0.25">
      <c r="D104" s="24"/>
      <c r="G104" s="92"/>
      <c r="H104" s="92"/>
      <c r="I104" s="92"/>
      <c r="J104" s="92"/>
      <c r="K104" s="92"/>
      <c r="L104" s="92"/>
      <c r="M104" s="92"/>
      <c r="N104" s="92"/>
    </row>
    <row r="105" spans="1:14" x14ac:dyDescent="0.25">
      <c r="A105" t="s">
        <v>122</v>
      </c>
      <c r="D105" s="53">
        <f>SUM(D101:D103)</f>
        <v>0</v>
      </c>
      <c r="G105" s="92"/>
      <c r="H105" s="92"/>
      <c r="I105" s="92"/>
      <c r="J105" s="92"/>
      <c r="K105" s="92"/>
      <c r="L105" s="92"/>
      <c r="M105" s="92"/>
      <c r="N105" s="92"/>
    </row>
    <row r="107" spans="1:14" s="65" customFormat="1" ht="26.25" x14ac:dyDescent="0.4">
      <c r="A107" s="63">
        <v>5</v>
      </c>
      <c r="B107" s="64" t="s">
        <v>154</v>
      </c>
    </row>
    <row r="109" spans="1:14" x14ac:dyDescent="0.25">
      <c r="A109" s="93" t="s">
        <v>194</v>
      </c>
      <c r="B109" s="93"/>
      <c r="C109" s="93"/>
      <c r="D109" s="67"/>
      <c r="E109" t="s">
        <v>156</v>
      </c>
    </row>
    <row r="110" spans="1:14" x14ac:dyDescent="0.25">
      <c r="A110" s="93"/>
      <c r="B110" s="93"/>
      <c r="C110" s="93"/>
      <c r="D110" s="3">
        <f>D109*365/1000</f>
        <v>0</v>
      </c>
      <c r="E110" t="s">
        <v>157</v>
      </c>
    </row>
    <row r="111" spans="1:14" x14ac:dyDescent="0.25">
      <c r="D111" s="3"/>
    </row>
  </sheetData>
  <mergeCells count="49">
    <mergeCell ref="A10:A12"/>
    <mergeCell ref="P18:AB20"/>
    <mergeCell ref="K41:N44"/>
    <mergeCell ref="O50:P50"/>
    <mergeCell ref="Q50:R50"/>
    <mergeCell ref="S50:T50"/>
    <mergeCell ref="U50:V50"/>
    <mergeCell ref="M51:N51"/>
    <mergeCell ref="C50:D50"/>
    <mergeCell ref="E50:F50"/>
    <mergeCell ref="G50:H50"/>
    <mergeCell ref="I50:J50"/>
    <mergeCell ref="K50:L50"/>
    <mergeCell ref="M50:N50"/>
    <mergeCell ref="C51:D51"/>
    <mergeCell ref="E51:F51"/>
    <mergeCell ref="G51:H51"/>
    <mergeCell ref="I51:J51"/>
    <mergeCell ref="K51:L51"/>
    <mergeCell ref="A66:B66"/>
    <mergeCell ref="O51:P51"/>
    <mergeCell ref="Q51:R51"/>
    <mergeCell ref="S51:T51"/>
    <mergeCell ref="U51:V51"/>
    <mergeCell ref="A52:B52"/>
    <mergeCell ref="C52:D52"/>
    <mergeCell ref="E52:F52"/>
    <mergeCell ref="G52:H52"/>
    <mergeCell ref="I52:J52"/>
    <mergeCell ref="K52:L52"/>
    <mergeCell ref="M52:N52"/>
    <mergeCell ref="O52:P52"/>
    <mergeCell ref="Q52:R52"/>
    <mergeCell ref="S52:T52"/>
    <mergeCell ref="U52:V52"/>
    <mergeCell ref="G99:N105"/>
    <mergeCell ref="A109:C110"/>
    <mergeCell ref="A67:T67"/>
    <mergeCell ref="G69:M75"/>
    <mergeCell ref="U84:X92"/>
    <mergeCell ref="A85:A88"/>
    <mergeCell ref="D86:D87"/>
    <mergeCell ref="E86:E87"/>
    <mergeCell ref="F86:F87"/>
    <mergeCell ref="G86:G87"/>
    <mergeCell ref="D88:D89"/>
    <mergeCell ref="E88:E89"/>
    <mergeCell ref="F88:F89"/>
    <mergeCell ref="G88:G89"/>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7" zoomScale="85" zoomScaleNormal="85" workbookViewId="0">
      <selection activeCell="K27" sqref="K27"/>
    </sheetView>
  </sheetViews>
  <sheetFormatPr defaultRowHeight="15" x14ac:dyDescent="0.25"/>
  <cols>
    <col min="1" max="1" width="28.7109375" bestFit="1" customWidth="1"/>
    <col min="2" max="2" width="5.5703125" customWidth="1"/>
    <col min="3" max="3" width="16.85546875" customWidth="1"/>
    <col min="4" max="4" width="6.28515625" customWidth="1"/>
    <col min="5" max="5" width="31.7109375" bestFit="1" customWidth="1"/>
    <col min="6" max="6" width="6.28515625" customWidth="1"/>
    <col min="7" max="7" width="2.140625" bestFit="1" customWidth="1"/>
    <col min="8" max="8" width="2" bestFit="1" customWidth="1"/>
  </cols>
  <sheetData>
    <row r="1" spans="1:9" ht="23.25" x14ac:dyDescent="0.35">
      <c r="A1" s="42" t="s">
        <v>4</v>
      </c>
      <c r="B1" s="43" t="s">
        <v>14</v>
      </c>
      <c r="C1" s="44" t="s">
        <v>6</v>
      </c>
      <c r="D1" s="44" t="s">
        <v>15</v>
      </c>
      <c r="E1" s="47" t="s">
        <v>5</v>
      </c>
      <c r="F1" s="45"/>
      <c r="G1" s="46" t="s">
        <v>15</v>
      </c>
      <c r="H1" s="46" t="s">
        <v>159</v>
      </c>
      <c r="I1" s="3"/>
    </row>
    <row r="2" spans="1:9" x14ac:dyDescent="0.25">
      <c r="A2" s="2"/>
      <c r="B2" s="2"/>
      <c r="C2" s="35"/>
      <c r="D2" s="35"/>
      <c r="E2" s="40"/>
      <c r="F2" s="40"/>
    </row>
    <row r="3" spans="1:9" x14ac:dyDescent="0.25">
      <c r="A3" s="48" t="s">
        <v>0</v>
      </c>
      <c r="B3" s="48">
        <f>'WB calc Bhuj'!E6</f>
        <v>24.338000000000001</v>
      </c>
      <c r="C3" s="49" t="s">
        <v>7</v>
      </c>
      <c r="D3" s="50">
        <f>'WB calc Bhuj'!F70</f>
        <v>3.4499389670964473</v>
      </c>
      <c r="E3" s="52" t="s">
        <v>12</v>
      </c>
      <c r="F3" s="52">
        <f>'WB calc Bhuj'!E114</f>
        <v>7.2159876000000001</v>
      </c>
    </row>
    <row r="4" spans="1:9" x14ac:dyDescent="0.25">
      <c r="A4" s="48" t="s">
        <v>1</v>
      </c>
      <c r="B4" s="48">
        <f>'WB calc Bhuj'!H13</f>
        <v>0.90953600000000001</v>
      </c>
      <c r="C4" s="49" t="s">
        <v>8</v>
      </c>
      <c r="D4" s="51">
        <f>'WB calc Bhuj'!F77</f>
        <v>2.3658800000000002</v>
      </c>
      <c r="E4" s="52" t="s">
        <v>9</v>
      </c>
      <c r="F4" s="52">
        <f>'WB calc Bhuj'!G125</f>
        <v>9.0262530329035542</v>
      </c>
    </row>
    <row r="5" spans="1:9" x14ac:dyDescent="0.25">
      <c r="A5" s="48" t="s">
        <v>2</v>
      </c>
      <c r="B5" s="48">
        <f>'WB calc Bhuj'!E19</f>
        <v>0</v>
      </c>
      <c r="C5" s="35"/>
      <c r="D5" s="35"/>
      <c r="E5" s="52" t="s">
        <v>10</v>
      </c>
      <c r="F5" s="52">
        <f>'WB calc Bhuj'!E129</f>
        <v>0</v>
      </c>
    </row>
    <row r="6" spans="1:9" x14ac:dyDescent="0.25">
      <c r="A6" s="48" t="s">
        <v>3</v>
      </c>
      <c r="B6" s="48">
        <f>'WB calc Bhuj'!E28</f>
        <v>10.585000000000001</v>
      </c>
      <c r="C6" s="35"/>
      <c r="D6" s="35"/>
      <c r="E6" s="52" t="s">
        <v>11</v>
      </c>
      <c r="F6" s="52">
        <f>'WB calc Bhuj'!D138</f>
        <v>15.93736</v>
      </c>
    </row>
    <row r="7" spans="1:9" x14ac:dyDescent="0.25">
      <c r="A7" s="83"/>
      <c r="B7" s="83"/>
      <c r="C7" s="35"/>
      <c r="D7" s="35"/>
      <c r="E7" s="52" t="s">
        <v>154</v>
      </c>
      <c r="F7" s="52">
        <f>'WB calc Bhuj'!D143</f>
        <v>0</v>
      </c>
    </row>
    <row r="8" spans="1:9" x14ac:dyDescent="0.25">
      <c r="A8" s="34" t="s">
        <v>175</v>
      </c>
      <c r="B8" s="38">
        <f>SUM(B3:B7)</f>
        <v>35.832536000000005</v>
      </c>
      <c r="C8" s="36" t="s">
        <v>175</v>
      </c>
      <c r="D8" s="37">
        <f>SUM(D3:D6)</f>
        <v>5.8158189670964475</v>
      </c>
      <c r="E8" s="41" t="s">
        <v>175</v>
      </c>
      <c r="F8" s="39">
        <f>SUM(F3:F6)</f>
        <v>32.179600632903551</v>
      </c>
    </row>
    <row r="9" spans="1:9" x14ac:dyDescent="0.25">
      <c r="A9" s="54"/>
      <c r="B9" s="55"/>
      <c r="C9" s="54"/>
      <c r="D9" s="55"/>
      <c r="E9" s="54"/>
      <c r="F9" s="55"/>
    </row>
    <row r="10" spans="1:9" ht="23.25" x14ac:dyDescent="0.35">
      <c r="C10" s="88" t="s">
        <v>13</v>
      </c>
      <c r="D10" s="88"/>
    </row>
    <row r="11" spans="1:9" ht="23.25" x14ac:dyDescent="0.35">
      <c r="C11" s="89">
        <f>B8-D8-F8</f>
        <v>-2.1628835999999936</v>
      </c>
      <c r="D11" s="89"/>
      <c r="E11" t="s">
        <v>157</v>
      </c>
    </row>
  </sheetData>
  <mergeCells count="2">
    <mergeCell ref="C10:D10"/>
    <mergeCell ref="C11:D11"/>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4"/>
  <sheetViews>
    <sheetView zoomScale="70" zoomScaleNormal="70" workbookViewId="0">
      <selection activeCell="E111" sqref="E111"/>
    </sheetView>
  </sheetViews>
  <sheetFormatPr defaultRowHeight="15" x14ac:dyDescent="0.25"/>
  <cols>
    <col min="2" max="2" width="18.42578125" customWidth="1"/>
    <col min="3" max="3" width="11" customWidth="1"/>
    <col min="5" max="5" width="14.7109375" customWidth="1"/>
    <col min="16" max="16" width="12.28515625" bestFit="1" customWidth="1"/>
  </cols>
  <sheetData>
    <row r="1" spans="1:26" s="57" customFormat="1" ht="46.5" x14ac:dyDescent="0.7">
      <c r="A1" s="56" t="s">
        <v>171</v>
      </c>
    </row>
    <row r="2" spans="1:26" s="62" customFormat="1" ht="26.25" x14ac:dyDescent="0.4">
      <c r="A2" s="60">
        <v>1</v>
      </c>
      <c r="B2" s="61" t="s">
        <v>0</v>
      </c>
    </row>
    <row r="4" spans="1:26" x14ac:dyDescent="0.25">
      <c r="A4" t="s">
        <v>16</v>
      </c>
      <c r="D4" s="1" t="s">
        <v>14</v>
      </c>
      <c r="E4" s="67">
        <v>0.43</v>
      </c>
    </row>
    <row r="5" spans="1:26" x14ac:dyDescent="0.25">
      <c r="A5" t="s">
        <v>106</v>
      </c>
      <c r="D5" s="1" t="s">
        <v>14</v>
      </c>
      <c r="E5" s="67">
        <v>56.6</v>
      </c>
    </row>
    <row r="6" spans="1:26" x14ac:dyDescent="0.25">
      <c r="A6" t="s">
        <v>107</v>
      </c>
      <c r="D6" s="1" t="s">
        <v>14</v>
      </c>
      <c r="E6" s="3">
        <f>E4*E5*1000000/1000000</f>
        <v>24.338000000000001</v>
      </c>
    </row>
    <row r="8" spans="1:26" s="65" customFormat="1" ht="26.25" x14ac:dyDescent="0.4">
      <c r="A8" s="63">
        <v>2</v>
      </c>
      <c r="B8" s="64" t="s">
        <v>1</v>
      </c>
    </row>
    <row r="9" spans="1:26" ht="45" customHeight="1" x14ac:dyDescent="0.25">
      <c r="A9" s="4" t="s">
        <v>17</v>
      </c>
      <c r="B9" s="4" t="s">
        <v>19</v>
      </c>
      <c r="C9" s="4" t="s">
        <v>20</v>
      </c>
      <c r="D9" s="1" t="s">
        <v>113</v>
      </c>
      <c r="E9" s="1" t="s">
        <v>123</v>
      </c>
      <c r="F9" s="4" t="s">
        <v>114</v>
      </c>
      <c r="G9" s="1" t="s">
        <v>21</v>
      </c>
      <c r="H9" s="4" t="s">
        <v>18</v>
      </c>
      <c r="K9" s="20" t="s">
        <v>124</v>
      </c>
      <c r="L9" s="20"/>
      <c r="M9" s="20"/>
      <c r="N9" s="20"/>
      <c r="O9" s="20"/>
      <c r="P9" s="20"/>
      <c r="Q9" s="20"/>
      <c r="R9" s="20"/>
      <c r="U9" s="96" t="s">
        <v>164</v>
      </c>
      <c r="V9" s="96"/>
      <c r="W9" s="96"/>
      <c r="X9" s="96"/>
      <c r="Y9" s="96"/>
      <c r="Z9" s="96"/>
    </row>
    <row r="10" spans="1:26" x14ac:dyDescent="0.25">
      <c r="A10" s="107" t="s">
        <v>117</v>
      </c>
      <c r="B10" t="s">
        <v>143</v>
      </c>
      <c r="C10" t="s">
        <v>145</v>
      </c>
      <c r="D10" s="67">
        <v>0.32</v>
      </c>
      <c r="E10" s="67">
        <v>3.61</v>
      </c>
      <c r="F10">
        <f>E4</f>
        <v>0.43</v>
      </c>
      <c r="G10">
        <f>F10*E10*D10</f>
        <v>0.49673600000000001</v>
      </c>
      <c r="H10">
        <f>G10</f>
        <v>0.49673600000000001</v>
      </c>
      <c r="K10" s="20" t="s">
        <v>125</v>
      </c>
      <c r="L10" s="20" t="s">
        <v>126</v>
      </c>
      <c r="M10" s="20"/>
      <c r="N10" s="20"/>
      <c r="O10" s="20"/>
      <c r="P10" s="20" t="s">
        <v>127</v>
      </c>
      <c r="Q10" s="20"/>
      <c r="R10" s="20"/>
      <c r="U10" s="108"/>
      <c r="V10" s="108"/>
      <c r="W10" s="108"/>
      <c r="X10" s="108"/>
      <c r="Y10" s="108"/>
      <c r="Z10" s="108"/>
    </row>
    <row r="11" spans="1:26" ht="34.5" x14ac:dyDescent="0.25">
      <c r="A11" s="107"/>
      <c r="B11" t="s">
        <v>144</v>
      </c>
      <c r="C11" t="s">
        <v>145</v>
      </c>
      <c r="D11" s="67">
        <v>0.32</v>
      </c>
      <c r="E11" s="67">
        <v>3</v>
      </c>
      <c r="F11">
        <f>E4</f>
        <v>0.43</v>
      </c>
      <c r="G11">
        <f>F11*E11*D11</f>
        <v>0.4128</v>
      </c>
      <c r="H11">
        <f t="shared" ref="H11" si="0">G11</f>
        <v>0.4128</v>
      </c>
      <c r="K11" s="20"/>
      <c r="L11" s="20"/>
      <c r="M11" s="20"/>
      <c r="N11" s="20"/>
      <c r="O11" s="20"/>
      <c r="P11" s="73" t="s">
        <v>128</v>
      </c>
      <c r="Q11" s="73" t="s">
        <v>189</v>
      </c>
      <c r="R11" s="73" t="s">
        <v>129</v>
      </c>
      <c r="U11" s="108"/>
      <c r="V11" s="108"/>
      <c r="W11" s="108"/>
      <c r="X11" s="108"/>
      <c r="Y11" s="108"/>
      <c r="Z11" s="108"/>
    </row>
    <row r="12" spans="1:26" x14ac:dyDescent="0.25">
      <c r="A12" s="107"/>
      <c r="K12" s="20" t="s">
        <v>130</v>
      </c>
      <c r="L12" s="20" t="s">
        <v>131</v>
      </c>
      <c r="M12" s="20"/>
      <c r="N12" s="20"/>
      <c r="O12" s="20"/>
      <c r="P12" s="20">
        <v>7</v>
      </c>
      <c r="Q12" s="20">
        <v>10</v>
      </c>
      <c r="R12" s="20">
        <v>15</v>
      </c>
      <c r="U12" s="108"/>
      <c r="V12" s="108"/>
      <c r="W12" s="108"/>
      <c r="X12" s="108"/>
      <c r="Y12" s="108"/>
      <c r="Z12" s="108"/>
    </row>
    <row r="13" spans="1:26" x14ac:dyDescent="0.25">
      <c r="E13" t="s">
        <v>173</v>
      </c>
      <c r="H13" s="3">
        <f>SUM(H10:H12)</f>
        <v>0.90953600000000001</v>
      </c>
      <c r="I13" t="s">
        <v>157</v>
      </c>
      <c r="K13" s="20" t="s">
        <v>132</v>
      </c>
      <c r="L13" s="20" t="s">
        <v>133</v>
      </c>
      <c r="M13" s="20"/>
      <c r="N13" s="20"/>
      <c r="O13" s="20"/>
      <c r="P13" s="20">
        <v>12</v>
      </c>
      <c r="Q13" s="20">
        <v>15</v>
      </c>
      <c r="R13" s="20">
        <v>18</v>
      </c>
      <c r="U13" s="108"/>
      <c r="V13" s="108"/>
      <c r="W13" s="108"/>
      <c r="X13" s="108"/>
      <c r="Y13" s="108"/>
      <c r="Z13" s="108"/>
    </row>
    <row r="14" spans="1:26" x14ac:dyDescent="0.25">
      <c r="H14" s="3"/>
      <c r="K14" s="20" t="s">
        <v>134</v>
      </c>
      <c r="L14" s="20" t="s">
        <v>135</v>
      </c>
      <c r="M14" s="20"/>
      <c r="N14" s="20"/>
      <c r="O14" s="20"/>
      <c r="P14" s="20">
        <v>16</v>
      </c>
      <c r="Q14" s="20">
        <v>20</v>
      </c>
      <c r="R14" s="21">
        <v>32</v>
      </c>
      <c r="U14" s="108"/>
      <c r="V14" s="108"/>
      <c r="W14" s="108"/>
      <c r="X14" s="108"/>
      <c r="Y14" s="108"/>
      <c r="Z14" s="108"/>
    </row>
    <row r="15" spans="1:26" x14ac:dyDescent="0.25">
      <c r="H15" s="3"/>
      <c r="K15" s="20" t="s">
        <v>136</v>
      </c>
      <c r="L15" s="20" t="s">
        <v>137</v>
      </c>
      <c r="M15" s="20"/>
      <c r="N15" s="20"/>
      <c r="O15" s="20"/>
      <c r="P15" s="20">
        <v>28</v>
      </c>
      <c r="Q15" s="20">
        <v>35</v>
      </c>
      <c r="R15" s="21">
        <v>60</v>
      </c>
      <c r="U15" s="108"/>
      <c r="V15" s="108"/>
      <c r="W15" s="108"/>
      <c r="X15" s="108"/>
      <c r="Y15" s="108"/>
      <c r="Z15" s="108"/>
    </row>
    <row r="16" spans="1:26" x14ac:dyDescent="0.25">
      <c r="H16" s="3"/>
      <c r="K16" s="20" t="s">
        <v>138</v>
      </c>
      <c r="L16" s="20" t="s">
        <v>139</v>
      </c>
      <c r="M16" s="20"/>
      <c r="N16" s="20"/>
      <c r="O16" s="20"/>
      <c r="P16" s="20">
        <v>36</v>
      </c>
      <c r="Q16" s="20">
        <v>45</v>
      </c>
      <c r="R16" s="20">
        <v>81</v>
      </c>
      <c r="U16" s="108"/>
      <c r="V16" s="108"/>
      <c r="W16" s="108"/>
      <c r="X16" s="108"/>
      <c r="Y16" s="108"/>
      <c r="Z16" s="108"/>
    </row>
    <row r="17" spans="1:28" s="65" customFormat="1" ht="26.25" x14ac:dyDescent="0.4">
      <c r="A17" s="63">
        <v>3</v>
      </c>
      <c r="B17" s="64" t="s">
        <v>22</v>
      </c>
    </row>
    <row r="18" spans="1:28" x14ac:dyDescent="0.25">
      <c r="P18" s="96" t="s">
        <v>165</v>
      </c>
      <c r="Q18" s="96"/>
      <c r="R18" s="96"/>
      <c r="S18" s="96"/>
      <c r="T18" s="96"/>
      <c r="U18" s="96"/>
      <c r="V18" s="96"/>
      <c r="W18" s="96"/>
      <c r="X18" s="96"/>
      <c r="Y18" s="96"/>
      <c r="Z18" s="96"/>
      <c r="AA18" s="96"/>
      <c r="AB18" s="96"/>
    </row>
    <row r="19" spans="1:28" x14ac:dyDescent="0.25">
      <c r="A19" t="s">
        <v>174</v>
      </c>
      <c r="E19" s="67">
        <v>0</v>
      </c>
      <c r="F19" t="s">
        <v>157</v>
      </c>
      <c r="G19" t="s">
        <v>108</v>
      </c>
      <c r="P19" s="95"/>
      <c r="Q19" s="95"/>
      <c r="R19" s="95"/>
      <c r="S19" s="95"/>
      <c r="T19" s="95"/>
      <c r="U19" s="95"/>
      <c r="V19" s="95"/>
      <c r="W19" s="95"/>
      <c r="X19" s="95"/>
      <c r="Y19" s="95"/>
      <c r="Z19" s="95"/>
      <c r="AA19" s="95"/>
      <c r="AB19" s="95"/>
    </row>
    <row r="20" spans="1:28" x14ac:dyDescent="0.25">
      <c r="P20" s="95"/>
      <c r="Q20" s="95"/>
      <c r="R20" s="95"/>
      <c r="S20" s="95"/>
      <c r="T20" s="95"/>
      <c r="U20" s="95"/>
      <c r="V20" s="95"/>
      <c r="W20" s="95"/>
      <c r="X20" s="95"/>
      <c r="Y20" s="95"/>
      <c r="Z20" s="95"/>
      <c r="AA20" s="95"/>
      <c r="AB20" s="95"/>
    </row>
    <row r="21" spans="1:28" s="65" customFormat="1" ht="26.25" x14ac:dyDescent="0.4">
      <c r="A21" s="63">
        <v>4</v>
      </c>
      <c r="B21" s="64" t="s">
        <v>23</v>
      </c>
    </row>
    <row r="22" spans="1:28" x14ac:dyDescent="0.25">
      <c r="A22" t="s">
        <v>24</v>
      </c>
    </row>
    <row r="23" spans="1:28" x14ac:dyDescent="0.25">
      <c r="H23" s="95" t="s">
        <v>166</v>
      </c>
      <c r="I23" s="95"/>
      <c r="J23" s="95"/>
      <c r="K23" s="95"/>
      <c r="L23" s="95"/>
      <c r="M23" s="95"/>
      <c r="N23" s="95"/>
      <c r="O23" s="95"/>
      <c r="P23" s="95"/>
      <c r="Q23" s="95"/>
      <c r="R23" s="95"/>
      <c r="S23" s="95"/>
    </row>
    <row r="24" spans="1:28" x14ac:dyDescent="0.25">
      <c r="A24" t="s">
        <v>176</v>
      </c>
      <c r="B24" s="68" t="s">
        <v>153</v>
      </c>
      <c r="C24" s="69"/>
      <c r="D24" s="70"/>
      <c r="E24" s="67">
        <f>14+4</f>
        <v>18</v>
      </c>
      <c r="H24" s="95"/>
      <c r="I24" s="95"/>
      <c r="J24" s="95"/>
      <c r="K24" s="95"/>
      <c r="L24" s="95"/>
      <c r="M24" s="95"/>
      <c r="N24" s="95"/>
      <c r="O24" s="95"/>
      <c r="P24" s="95"/>
      <c r="Q24" s="95"/>
      <c r="R24" s="95"/>
      <c r="S24" s="95"/>
    </row>
    <row r="25" spans="1:28" x14ac:dyDescent="0.25">
      <c r="A25" t="s">
        <v>177</v>
      </c>
      <c r="B25" s="68" t="s">
        <v>110</v>
      </c>
      <c r="C25" s="69"/>
      <c r="D25" s="70"/>
      <c r="E25" s="67">
        <v>2.5</v>
      </c>
      <c r="H25" s="95"/>
      <c r="I25" s="95"/>
      <c r="J25" s="95"/>
      <c r="K25" s="95"/>
      <c r="L25" s="95"/>
      <c r="M25" s="95"/>
      <c r="N25" s="95"/>
      <c r="O25" s="95"/>
      <c r="P25" s="95"/>
      <c r="Q25" s="95"/>
      <c r="R25" s="95"/>
      <c r="S25" s="95"/>
    </row>
    <row r="26" spans="1:28" x14ac:dyDescent="0.25">
      <c r="A26" t="s">
        <v>178</v>
      </c>
      <c r="B26" s="68" t="s">
        <v>111</v>
      </c>
      <c r="C26" s="69"/>
      <c r="D26" s="70"/>
      <c r="E26" s="67">
        <v>0.5</v>
      </c>
      <c r="H26" s="95"/>
      <c r="I26" s="95"/>
      <c r="J26" s="95"/>
      <c r="K26" s="95"/>
      <c r="L26" s="95"/>
      <c r="M26" s="95"/>
      <c r="N26" s="95"/>
      <c r="O26" s="95"/>
      <c r="P26" s="95"/>
      <c r="Q26" s="95"/>
      <c r="R26" s="95"/>
      <c r="S26" s="95"/>
    </row>
    <row r="27" spans="1:28" x14ac:dyDescent="0.25">
      <c r="A27" t="s">
        <v>179</v>
      </c>
      <c r="B27" s="68" t="s">
        <v>112</v>
      </c>
      <c r="C27" s="69"/>
      <c r="D27" s="70"/>
      <c r="E27" s="67">
        <v>8</v>
      </c>
      <c r="H27" s="95"/>
      <c r="I27" s="95"/>
      <c r="J27" s="95"/>
      <c r="K27" s="95"/>
      <c r="L27" s="95"/>
      <c r="M27" s="95"/>
      <c r="N27" s="95"/>
      <c r="O27" s="95"/>
      <c r="P27" s="95"/>
      <c r="Q27" s="95"/>
      <c r="R27" s="95"/>
      <c r="S27" s="95"/>
    </row>
    <row r="28" spans="1:28" x14ac:dyDescent="0.25">
      <c r="A28" t="s">
        <v>109</v>
      </c>
      <c r="E28" s="3">
        <f>SUM(E24:E27)*365/1000</f>
        <v>10.585000000000001</v>
      </c>
      <c r="H28" s="95"/>
      <c r="I28" s="95"/>
      <c r="J28" s="95"/>
      <c r="K28" s="95"/>
      <c r="L28" s="95"/>
      <c r="M28" s="95"/>
      <c r="N28" s="95"/>
      <c r="O28" s="95"/>
      <c r="P28" s="95"/>
      <c r="Q28" s="95"/>
      <c r="R28" s="95"/>
      <c r="S28" s="95"/>
    </row>
    <row r="30" spans="1:28" s="57" customFormat="1" ht="46.5" x14ac:dyDescent="0.7">
      <c r="A30" s="56" t="s">
        <v>6</v>
      </c>
    </row>
    <row r="31" spans="1:28" s="62" customFormat="1" ht="26.25" x14ac:dyDescent="0.4">
      <c r="A31" s="60">
        <v>1</v>
      </c>
      <c r="B31" s="61" t="s">
        <v>61</v>
      </c>
    </row>
    <row r="32" spans="1:28" ht="45" x14ac:dyDescent="0.25">
      <c r="A32" s="26" t="s">
        <v>62</v>
      </c>
      <c r="B32" s="25" t="s">
        <v>63</v>
      </c>
      <c r="C32" s="25" t="s">
        <v>98</v>
      </c>
      <c r="D32" s="25" t="s">
        <v>180</v>
      </c>
      <c r="E32" s="25" t="s">
        <v>181</v>
      </c>
      <c r="F32" s="25" t="s">
        <v>64</v>
      </c>
      <c r="G32" s="4"/>
    </row>
    <row r="33" spans="1:13" x14ac:dyDescent="0.25">
      <c r="A33" s="27">
        <v>1</v>
      </c>
      <c r="B33" s="71" t="s">
        <v>160</v>
      </c>
      <c r="C33" s="72">
        <v>0.29040109283999999</v>
      </c>
      <c r="D33" s="72">
        <v>3.11</v>
      </c>
      <c r="E33" s="67">
        <v>1</v>
      </c>
      <c r="F33" s="28">
        <f>C33*D33*E33*1000000/1000000</f>
        <v>0.90314739873239991</v>
      </c>
    </row>
    <row r="34" spans="1:13" ht="18" customHeight="1" x14ac:dyDescent="0.25">
      <c r="A34" s="27">
        <v>2</v>
      </c>
      <c r="B34" s="71" t="s">
        <v>161</v>
      </c>
      <c r="C34" s="72">
        <v>0.24885521547299999</v>
      </c>
      <c r="D34" s="72">
        <v>3.11</v>
      </c>
      <c r="E34" s="67">
        <v>1</v>
      </c>
      <c r="F34" s="28">
        <f t="shared" ref="F34:F69" si="1">C34*D34*E34*1000000/1000000</f>
        <v>0.77393972012102996</v>
      </c>
    </row>
    <row r="35" spans="1:13" x14ac:dyDescent="0.25">
      <c r="A35" s="27">
        <v>3</v>
      </c>
      <c r="B35" s="71" t="s">
        <v>66</v>
      </c>
      <c r="C35" s="72">
        <v>0.180486271772</v>
      </c>
      <c r="D35" s="72">
        <v>3.11</v>
      </c>
      <c r="E35" s="67">
        <v>1</v>
      </c>
      <c r="F35" s="28">
        <f t="shared" si="1"/>
        <v>0.56131230521092002</v>
      </c>
    </row>
    <row r="36" spans="1:13" x14ac:dyDescent="0.25">
      <c r="A36" s="27">
        <v>4</v>
      </c>
      <c r="B36" s="71" t="s">
        <v>96</v>
      </c>
      <c r="C36" s="72">
        <v>0.13226561470699999</v>
      </c>
      <c r="D36" s="72">
        <v>3.11</v>
      </c>
      <c r="E36" s="67">
        <v>1</v>
      </c>
      <c r="F36" s="28">
        <f t="shared" si="1"/>
        <v>0.41134606173876997</v>
      </c>
    </row>
    <row r="37" spans="1:13" x14ac:dyDescent="0.25">
      <c r="A37" s="27">
        <v>5</v>
      </c>
      <c r="B37" s="71" t="s">
        <v>162</v>
      </c>
      <c r="C37" s="72">
        <v>6.7242312791200007E-2</v>
      </c>
      <c r="D37" s="72">
        <v>3.11</v>
      </c>
      <c r="E37" s="67">
        <v>1</v>
      </c>
      <c r="F37" s="28">
        <f t="shared" si="1"/>
        <v>0.209123592780632</v>
      </c>
    </row>
    <row r="38" spans="1:13" x14ac:dyDescent="0.25">
      <c r="A38" s="27">
        <v>6</v>
      </c>
      <c r="B38" s="71" t="s">
        <v>65</v>
      </c>
      <c r="C38" s="72">
        <v>5.6727012503000003E-2</v>
      </c>
      <c r="D38" s="72">
        <v>3.11</v>
      </c>
      <c r="E38" s="67">
        <v>1</v>
      </c>
      <c r="F38" s="28">
        <f t="shared" si="1"/>
        <v>0.17642100888433002</v>
      </c>
    </row>
    <row r="39" spans="1:13" x14ac:dyDescent="0.25">
      <c r="A39" s="27">
        <v>7</v>
      </c>
      <c r="B39" s="71" t="s">
        <v>88</v>
      </c>
      <c r="C39" s="72">
        <v>5.1034824670999998E-2</v>
      </c>
      <c r="D39" s="72">
        <v>1.5</v>
      </c>
      <c r="E39" s="67">
        <v>1</v>
      </c>
      <c r="F39" s="28">
        <f t="shared" si="1"/>
        <v>7.655223700649999E-2</v>
      </c>
      <c r="G39" s="95" t="s">
        <v>167</v>
      </c>
      <c r="H39" s="95"/>
      <c r="I39" s="95"/>
      <c r="J39" s="95"/>
      <c r="K39" s="95"/>
      <c r="L39" s="95"/>
      <c r="M39" s="95"/>
    </row>
    <row r="40" spans="1:13" x14ac:dyDescent="0.25">
      <c r="A40" s="27">
        <v>8</v>
      </c>
      <c r="B40" s="71" t="s">
        <v>94</v>
      </c>
      <c r="C40" s="72">
        <v>3.0383682580200001E-2</v>
      </c>
      <c r="D40" s="72">
        <v>1.5</v>
      </c>
      <c r="E40" s="67">
        <v>1</v>
      </c>
      <c r="F40" s="28">
        <f t="shared" si="1"/>
        <v>4.5575523870300005E-2</v>
      </c>
      <c r="G40" s="95"/>
      <c r="H40" s="95"/>
      <c r="I40" s="95"/>
      <c r="J40" s="95"/>
      <c r="K40" s="95"/>
      <c r="L40" s="95"/>
      <c r="M40" s="95"/>
    </row>
    <row r="41" spans="1:13" x14ac:dyDescent="0.25">
      <c r="A41" s="27">
        <v>9</v>
      </c>
      <c r="B41" s="71" t="s">
        <v>93</v>
      </c>
      <c r="C41" s="72">
        <v>2.08720475858E-2</v>
      </c>
      <c r="D41" s="72">
        <v>1.5</v>
      </c>
      <c r="E41" s="67">
        <v>1</v>
      </c>
      <c r="F41" s="28">
        <f t="shared" si="1"/>
        <v>3.1308071378700002E-2</v>
      </c>
      <c r="G41" s="95"/>
      <c r="H41" s="95"/>
      <c r="I41" s="95"/>
      <c r="J41" s="95"/>
      <c r="K41" s="95"/>
      <c r="L41" s="95"/>
      <c r="M41" s="95"/>
    </row>
    <row r="42" spans="1:13" x14ac:dyDescent="0.25">
      <c r="A42" s="27">
        <v>10</v>
      </c>
      <c r="B42" s="71" t="s">
        <v>84</v>
      </c>
      <c r="C42" s="72">
        <v>1.6565735834299999E-2</v>
      </c>
      <c r="D42" s="72">
        <v>1.5</v>
      </c>
      <c r="E42" s="67">
        <v>1</v>
      </c>
      <c r="F42" s="28">
        <f t="shared" si="1"/>
        <v>2.4848603751449996E-2</v>
      </c>
      <c r="G42" s="95"/>
      <c r="H42" s="95"/>
      <c r="I42" s="95"/>
      <c r="J42" s="95"/>
      <c r="K42" s="95"/>
      <c r="L42" s="95"/>
      <c r="M42" s="95"/>
    </row>
    <row r="43" spans="1:13" x14ac:dyDescent="0.25">
      <c r="A43" s="27">
        <v>11</v>
      </c>
      <c r="B43" s="71" t="s">
        <v>70</v>
      </c>
      <c r="C43" s="72">
        <v>1.50410465983E-2</v>
      </c>
      <c r="D43" s="72">
        <v>1.5</v>
      </c>
      <c r="E43" s="67">
        <v>1</v>
      </c>
      <c r="F43" s="28">
        <f t="shared" si="1"/>
        <v>2.256156989745E-2</v>
      </c>
      <c r="G43" s="95"/>
      <c r="H43" s="95"/>
      <c r="I43" s="95"/>
      <c r="J43" s="95"/>
      <c r="K43" s="95"/>
      <c r="L43" s="95"/>
      <c r="M43" s="95"/>
    </row>
    <row r="44" spans="1:13" x14ac:dyDescent="0.25">
      <c r="A44" s="27">
        <v>12</v>
      </c>
      <c r="B44" s="71" t="s">
        <v>95</v>
      </c>
      <c r="C44" s="72">
        <v>1.4971316551100001E-2</v>
      </c>
      <c r="D44" s="72">
        <v>1.5</v>
      </c>
      <c r="E44" s="67">
        <v>1</v>
      </c>
      <c r="F44" s="28">
        <f t="shared" si="1"/>
        <v>2.2456974826650003E-2</v>
      </c>
      <c r="G44" s="95"/>
      <c r="H44" s="95"/>
      <c r="I44" s="95"/>
      <c r="J44" s="95"/>
      <c r="K44" s="95"/>
      <c r="L44" s="95"/>
      <c r="M44" s="95"/>
    </row>
    <row r="45" spans="1:13" x14ac:dyDescent="0.25">
      <c r="A45" s="27">
        <v>13</v>
      </c>
      <c r="B45" s="71" t="s">
        <v>72</v>
      </c>
      <c r="C45" s="72">
        <v>1.07505216494E-2</v>
      </c>
      <c r="D45" s="72">
        <v>1.5</v>
      </c>
      <c r="E45" s="67">
        <v>1</v>
      </c>
      <c r="F45" s="28">
        <f t="shared" si="1"/>
        <v>1.6125782474100001E-2</v>
      </c>
      <c r="G45" s="95"/>
      <c r="H45" s="95"/>
      <c r="I45" s="95"/>
      <c r="J45" s="95"/>
      <c r="K45" s="95"/>
      <c r="L45" s="95"/>
      <c r="M45" s="95"/>
    </row>
    <row r="46" spans="1:13" x14ac:dyDescent="0.25">
      <c r="A46" s="27">
        <v>14</v>
      </c>
      <c r="B46" s="71" t="s">
        <v>83</v>
      </c>
      <c r="C46" s="72">
        <v>9.8566696623900007E-3</v>
      </c>
      <c r="D46" s="72">
        <v>1.5</v>
      </c>
      <c r="E46" s="67">
        <v>1</v>
      </c>
      <c r="F46" s="28">
        <f t="shared" si="1"/>
        <v>1.4785004493585E-2</v>
      </c>
      <c r="G46" s="95"/>
      <c r="H46" s="95"/>
      <c r="I46" s="95"/>
      <c r="J46" s="95"/>
      <c r="K46" s="95"/>
      <c r="L46" s="95"/>
      <c r="M46" s="95"/>
    </row>
    <row r="47" spans="1:13" x14ac:dyDescent="0.25">
      <c r="A47" s="27">
        <v>15</v>
      </c>
      <c r="B47" s="71" t="s">
        <v>92</v>
      </c>
      <c r="C47" s="72">
        <v>8.8926156212200003E-3</v>
      </c>
      <c r="D47" s="72">
        <v>1.5</v>
      </c>
      <c r="E47" s="67">
        <v>1</v>
      </c>
      <c r="F47" s="28">
        <f t="shared" si="1"/>
        <v>1.333892343183E-2</v>
      </c>
      <c r="G47" s="95"/>
      <c r="H47" s="95"/>
      <c r="I47" s="95"/>
      <c r="J47" s="95"/>
      <c r="K47" s="95"/>
      <c r="L47" s="95"/>
      <c r="M47" s="95"/>
    </row>
    <row r="48" spans="1:13" x14ac:dyDescent="0.25">
      <c r="A48" s="27">
        <v>16</v>
      </c>
      <c r="B48" s="71" t="s">
        <v>89</v>
      </c>
      <c r="C48" s="72">
        <v>8.8826779696499995E-3</v>
      </c>
      <c r="D48" s="72">
        <v>1.5</v>
      </c>
      <c r="E48" s="67">
        <v>1</v>
      </c>
      <c r="F48" s="28">
        <f t="shared" si="1"/>
        <v>1.3324016954475E-2</v>
      </c>
      <c r="G48" s="95"/>
      <c r="H48" s="95"/>
      <c r="I48" s="95"/>
      <c r="J48" s="95"/>
      <c r="K48" s="95"/>
      <c r="L48" s="95"/>
      <c r="M48" s="95"/>
    </row>
    <row r="49" spans="1:13" x14ac:dyDescent="0.25">
      <c r="A49" s="27">
        <v>17</v>
      </c>
      <c r="B49" s="71" t="s">
        <v>80</v>
      </c>
      <c r="C49" s="72">
        <v>7.8990525708299997E-3</v>
      </c>
      <c r="D49" s="72">
        <v>1.5</v>
      </c>
      <c r="E49" s="67">
        <v>1</v>
      </c>
      <c r="F49" s="28">
        <f t="shared" si="1"/>
        <v>1.1848578856245E-2</v>
      </c>
      <c r="G49" s="95"/>
      <c r="H49" s="95"/>
      <c r="I49" s="95"/>
      <c r="J49" s="95"/>
      <c r="K49" s="95"/>
      <c r="L49" s="95"/>
      <c r="M49" s="95"/>
    </row>
    <row r="50" spans="1:13" x14ac:dyDescent="0.25">
      <c r="A50" s="27">
        <v>18</v>
      </c>
      <c r="B50" s="71" t="s">
        <v>76</v>
      </c>
      <c r="C50" s="72">
        <v>7.7191114436500003E-3</v>
      </c>
      <c r="D50" s="72">
        <v>1.5</v>
      </c>
      <c r="E50" s="67">
        <v>1</v>
      </c>
      <c r="F50" s="28">
        <f t="shared" si="1"/>
        <v>1.1578667165475001E-2</v>
      </c>
    </row>
    <row r="51" spans="1:13" x14ac:dyDescent="0.25">
      <c r="A51" s="27">
        <v>19</v>
      </c>
      <c r="B51" s="71" t="s">
        <v>67</v>
      </c>
      <c r="C51" s="72">
        <v>7.23184527407E-3</v>
      </c>
      <c r="D51" s="72">
        <v>1.5</v>
      </c>
      <c r="E51" s="67">
        <v>1</v>
      </c>
      <c r="F51" s="28">
        <f t="shared" si="1"/>
        <v>1.0847767911105E-2</v>
      </c>
    </row>
    <row r="52" spans="1:13" x14ac:dyDescent="0.25">
      <c r="A52" s="27">
        <v>20</v>
      </c>
      <c r="B52" s="71" t="s">
        <v>78</v>
      </c>
      <c r="C52" s="72">
        <v>6.5111135477999996E-3</v>
      </c>
      <c r="D52" s="72">
        <v>1.5</v>
      </c>
      <c r="E52" s="67">
        <v>1</v>
      </c>
      <c r="F52" s="28">
        <f t="shared" si="1"/>
        <v>9.7666703216999998E-3</v>
      </c>
    </row>
    <row r="53" spans="1:13" x14ac:dyDescent="0.25">
      <c r="A53" s="27">
        <v>21</v>
      </c>
      <c r="B53" s="71" t="s">
        <v>77</v>
      </c>
      <c r="C53" s="72">
        <v>5.5960193583200002E-3</v>
      </c>
      <c r="D53" s="72">
        <v>1.5</v>
      </c>
      <c r="E53" s="67">
        <v>1</v>
      </c>
      <c r="F53" s="28">
        <f t="shared" si="1"/>
        <v>8.3940290374800008E-3</v>
      </c>
    </row>
    <row r="54" spans="1:13" x14ac:dyDescent="0.25">
      <c r="A54" s="27">
        <v>22</v>
      </c>
      <c r="B54" s="71" t="s">
        <v>97</v>
      </c>
      <c r="C54" s="72">
        <v>5.2644826531500002E-3</v>
      </c>
      <c r="D54" s="72">
        <v>1.5</v>
      </c>
      <c r="E54" s="67">
        <v>1</v>
      </c>
      <c r="F54" s="28">
        <f t="shared" si="1"/>
        <v>7.8967239797250004E-3</v>
      </c>
    </row>
    <row r="55" spans="1:13" x14ac:dyDescent="0.25">
      <c r="A55" s="27">
        <v>23</v>
      </c>
      <c r="B55" s="71" t="s">
        <v>91</v>
      </c>
      <c r="C55" s="72">
        <v>5.12896763093E-3</v>
      </c>
      <c r="D55" s="72">
        <v>1.5</v>
      </c>
      <c r="E55" s="67">
        <v>1</v>
      </c>
      <c r="F55" s="28">
        <f t="shared" si="1"/>
        <v>7.6934514463949995E-3</v>
      </c>
    </row>
    <row r="56" spans="1:13" x14ac:dyDescent="0.25">
      <c r="A56" s="27">
        <v>24</v>
      </c>
      <c r="B56" s="71" t="s">
        <v>90</v>
      </c>
      <c r="C56" s="72">
        <v>5.0148111543E-3</v>
      </c>
      <c r="D56" s="72">
        <v>1.5</v>
      </c>
      <c r="E56" s="67">
        <v>1</v>
      </c>
      <c r="F56" s="28">
        <f t="shared" si="1"/>
        <v>7.5222167314499995E-3</v>
      </c>
    </row>
    <row r="57" spans="1:13" x14ac:dyDescent="0.25">
      <c r="A57" s="27">
        <v>25</v>
      </c>
      <c r="B57" s="71" t="s">
        <v>86</v>
      </c>
      <c r="C57" s="72">
        <v>4.7073719338099999E-3</v>
      </c>
      <c r="D57" s="72">
        <v>1.5</v>
      </c>
      <c r="E57" s="67">
        <v>1</v>
      </c>
      <c r="F57" s="28">
        <f t="shared" si="1"/>
        <v>7.0610579007149999E-3</v>
      </c>
    </row>
    <row r="58" spans="1:13" x14ac:dyDescent="0.25">
      <c r="A58" s="27">
        <v>26</v>
      </c>
      <c r="B58" s="71" t="s">
        <v>69</v>
      </c>
      <c r="C58" s="72">
        <v>4.6125980829699997E-3</v>
      </c>
      <c r="D58" s="72">
        <v>1.5</v>
      </c>
      <c r="E58" s="67">
        <v>1</v>
      </c>
      <c r="F58" s="28">
        <f t="shared" si="1"/>
        <v>6.9188971244549995E-3</v>
      </c>
    </row>
    <row r="59" spans="1:13" x14ac:dyDescent="0.25">
      <c r="A59" s="27">
        <v>27</v>
      </c>
      <c r="B59" s="71" t="s">
        <v>87</v>
      </c>
      <c r="C59" s="72">
        <v>4.5523973053799996E-3</v>
      </c>
      <c r="D59" s="72">
        <v>1.5</v>
      </c>
      <c r="E59" s="67">
        <v>1</v>
      </c>
      <c r="F59" s="28">
        <f t="shared" si="1"/>
        <v>6.8285959580699999E-3</v>
      </c>
    </row>
    <row r="60" spans="1:13" x14ac:dyDescent="0.25">
      <c r="A60" s="27">
        <v>28</v>
      </c>
      <c r="B60" s="71" t="s">
        <v>81</v>
      </c>
      <c r="C60" s="72">
        <v>4.1089113099500004E-3</v>
      </c>
      <c r="D60" s="72">
        <v>1.5</v>
      </c>
      <c r="E60" s="67">
        <v>1</v>
      </c>
      <c r="F60" s="28">
        <f t="shared" si="1"/>
        <v>6.163366964925001E-3</v>
      </c>
    </row>
    <row r="61" spans="1:13" x14ac:dyDescent="0.25">
      <c r="A61" s="27">
        <v>29</v>
      </c>
      <c r="B61" s="71" t="s">
        <v>74</v>
      </c>
      <c r="C61" s="72">
        <v>2.89401158881E-3</v>
      </c>
      <c r="D61" s="72">
        <v>1.5</v>
      </c>
      <c r="E61" s="67">
        <v>1</v>
      </c>
      <c r="F61" s="28">
        <f t="shared" si="1"/>
        <v>4.3410173832150005E-3</v>
      </c>
    </row>
    <row r="62" spans="1:13" x14ac:dyDescent="0.25">
      <c r="A62" s="27">
        <v>30</v>
      </c>
      <c r="B62" s="71" t="s">
        <v>97</v>
      </c>
      <c r="C62" s="72">
        <v>2.88363097102E-3</v>
      </c>
      <c r="D62" s="72">
        <v>1.5</v>
      </c>
      <c r="E62" s="67">
        <v>1</v>
      </c>
      <c r="F62" s="28">
        <f t="shared" si="1"/>
        <v>4.3254464565299997E-3</v>
      </c>
    </row>
    <row r="63" spans="1:13" x14ac:dyDescent="0.25">
      <c r="A63" s="27">
        <v>31</v>
      </c>
      <c r="B63" s="71" t="s">
        <v>85</v>
      </c>
      <c r="C63" s="72">
        <v>2.8053522225699999E-3</v>
      </c>
      <c r="D63" s="72">
        <v>1.5</v>
      </c>
      <c r="E63" s="67">
        <v>1</v>
      </c>
      <c r="F63" s="28">
        <f t="shared" si="1"/>
        <v>4.208028333855E-3</v>
      </c>
    </row>
    <row r="64" spans="1:13" x14ac:dyDescent="0.25">
      <c r="A64" s="27">
        <v>32</v>
      </c>
      <c r="B64" s="71" t="s">
        <v>82</v>
      </c>
      <c r="C64" s="72">
        <v>2.7550616341600002E-3</v>
      </c>
      <c r="D64" s="72">
        <v>1.5</v>
      </c>
      <c r="E64" s="67">
        <v>1</v>
      </c>
      <c r="F64" s="28">
        <f t="shared" si="1"/>
        <v>4.1325924512400003E-3</v>
      </c>
    </row>
    <row r="65" spans="1:15" x14ac:dyDescent="0.25">
      <c r="A65" s="27">
        <v>33</v>
      </c>
      <c r="B65" s="71" t="s">
        <v>79</v>
      </c>
      <c r="C65" s="72">
        <v>2.1912198022300002E-3</v>
      </c>
      <c r="D65" s="72">
        <v>1.5</v>
      </c>
      <c r="E65" s="67">
        <v>1</v>
      </c>
      <c r="F65" s="28">
        <f t="shared" si="1"/>
        <v>3.2868297033449997E-3</v>
      </c>
    </row>
    <row r="66" spans="1:15" x14ac:dyDescent="0.25">
      <c r="A66" s="27">
        <v>34</v>
      </c>
      <c r="B66" s="71" t="s">
        <v>73</v>
      </c>
      <c r="C66" s="72">
        <v>2.1270038423100001E-3</v>
      </c>
      <c r="D66" s="72">
        <v>1.5</v>
      </c>
      <c r="E66" s="67">
        <v>1</v>
      </c>
      <c r="F66" s="28">
        <f t="shared" si="1"/>
        <v>3.1905057634650002E-3</v>
      </c>
    </row>
    <row r="67" spans="1:15" x14ac:dyDescent="0.25">
      <c r="A67" s="27">
        <v>35</v>
      </c>
      <c r="B67" s="71" t="s">
        <v>68</v>
      </c>
      <c r="C67" s="72">
        <v>1.91181418892E-3</v>
      </c>
      <c r="D67" s="72">
        <v>1.5</v>
      </c>
      <c r="E67" s="67">
        <v>1</v>
      </c>
      <c r="F67" s="28">
        <f t="shared" si="1"/>
        <v>2.8677212833800002E-3</v>
      </c>
    </row>
    <row r="68" spans="1:15" x14ac:dyDescent="0.25">
      <c r="A68" s="27">
        <v>36</v>
      </c>
      <c r="B68" s="71" t="s">
        <v>75</v>
      </c>
      <c r="C68" s="72">
        <v>1.64282379043E-3</v>
      </c>
      <c r="D68" s="72">
        <v>1.5</v>
      </c>
      <c r="E68" s="67">
        <v>1</v>
      </c>
      <c r="F68" s="28">
        <f t="shared" si="1"/>
        <v>2.4642356856449999E-3</v>
      </c>
    </row>
    <row r="69" spans="1:15" x14ac:dyDescent="0.25">
      <c r="A69" s="27">
        <v>37</v>
      </c>
      <c r="B69" s="71" t="s">
        <v>71</v>
      </c>
      <c r="C69" s="72">
        <v>1.6238473899400001E-3</v>
      </c>
      <c r="D69" s="72">
        <v>1.5</v>
      </c>
      <c r="E69" s="67">
        <v>1</v>
      </c>
      <c r="F69" s="28">
        <f t="shared" si="1"/>
        <v>2.4357710849100002E-3</v>
      </c>
    </row>
    <row r="70" spans="1:15" x14ac:dyDescent="0.25">
      <c r="A70" s="24"/>
      <c r="B70" s="24"/>
      <c r="C70" s="28">
        <f>SUM(C33:C69)</f>
        <v>1.2524101065051103</v>
      </c>
      <c r="D70" s="28"/>
      <c r="E70" t="s">
        <v>183</v>
      </c>
      <c r="F70" s="29">
        <f>SUM(F33:F69)</f>
        <v>3.4499389670964473</v>
      </c>
      <c r="G70" t="s">
        <v>157</v>
      </c>
    </row>
    <row r="72" spans="1:15" s="65" customFormat="1" ht="26.25" x14ac:dyDescent="0.4">
      <c r="A72" s="63">
        <v>2</v>
      </c>
      <c r="B72" s="64" t="s">
        <v>99</v>
      </c>
    </row>
    <row r="74" spans="1:15" ht="71.25" customHeight="1" x14ac:dyDescent="0.25">
      <c r="A74" s="16" t="s">
        <v>182</v>
      </c>
      <c r="B74" s="59" t="s">
        <v>105</v>
      </c>
      <c r="C74" s="59" t="s">
        <v>100</v>
      </c>
      <c r="D74" s="59" t="s">
        <v>101</v>
      </c>
      <c r="E74" s="59" t="s">
        <v>155</v>
      </c>
      <c r="F74" s="59"/>
      <c r="G74" s="13"/>
      <c r="H74" s="13"/>
      <c r="K74" s="95" t="s">
        <v>168</v>
      </c>
      <c r="L74" s="95"/>
      <c r="M74" s="95"/>
      <c r="N74" s="95"/>
      <c r="O74" s="58"/>
    </row>
    <row r="75" spans="1:15" ht="15.75" x14ac:dyDescent="0.25">
      <c r="A75" s="16"/>
      <c r="B75" s="16"/>
      <c r="C75" s="16"/>
      <c r="D75" s="16"/>
      <c r="E75" s="16" t="s">
        <v>102</v>
      </c>
      <c r="F75" s="16" t="s">
        <v>103</v>
      </c>
      <c r="G75" s="14"/>
      <c r="H75" s="13"/>
      <c r="K75" s="95"/>
      <c r="L75" s="95"/>
      <c r="M75" s="95"/>
      <c r="N75" s="95"/>
      <c r="O75" s="58"/>
    </row>
    <row r="76" spans="1:15" ht="15.75" x14ac:dyDescent="0.25">
      <c r="A76" s="67">
        <v>1</v>
      </c>
      <c r="B76" s="67" t="s">
        <v>104</v>
      </c>
      <c r="C76" s="67">
        <v>56.6</v>
      </c>
      <c r="D76" s="67">
        <v>9.5000000000000001E-2</v>
      </c>
      <c r="E76" s="67">
        <v>0.44</v>
      </c>
      <c r="F76">
        <f>(C76*1000000*D76*E76)/1000000</f>
        <v>2.3658800000000002</v>
      </c>
      <c r="G76" s="15"/>
      <c r="H76" s="13"/>
      <c r="K76" s="95"/>
      <c r="L76" s="95"/>
      <c r="M76" s="95"/>
      <c r="N76" s="95"/>
      <c r="O76" s="58"/>
    </row>
    <row r="77" spans="1:15" x14ac:dyDescent="0.25">
      <c r="E77" t="s">
        <v>183</v>
      </c>
      <c r="F77" s="3">
        <f>SUM(F76)</f>
        <v>2.3658800000000002</v>
      </c>
      <c r="G77" s="13" t="s">
        <v>157</v>
      </c>
      <c r="H77" s="13"/>
      <c r="K77" s="95"/>
      <c r="L77" s="95"/>
      <c r="M77" s="95"/>
      <c r="N77" s="95"/>
      <c r="O77" s="58"/>
    </row>
    <row r="78" spans="1:15" x14ac:dyDescent="0.25">
      <c r="K78" s="58"/>
      <c r="L78" s="58"/>
      <c r="M78" s="58"/>
      <c r="N78" s="58"/>
      <c r="O78" s="58"/>
    </row>
    <row r="79" spans="1:15" s="57" customFormat="1" ht="46.5" x14ac:dyDescent="0.7">
      <c r="A79" s="56" t="s">
        <v>172</v>
      </c>
    </row>
    <row r="80" spans="1:15" s="62" customFormat="1" ht="26.25" x14ac:dyDescent="0.4">
      <c r="A80" s="60">
        <v>1</v>
      </c>
      <c r="B80" s="61" t="s">
        <v>12</v>
      </c>
    </row>
    <row r="82" spans="1:22" x14ac:dyDescent="0.25">
      <c r="A82" s="3" t="s">
        <v>58</v>
      </c>
    </row>
    <row r="83" spans="1:22" x14ac:dyDescent="0.25">
      <c r="A83" s="6"/>
      <c r="B83" s="5" t="s">
        <v>26</v>
      </c>
      <c r="C83" s="106" t="s">
        <v>27</v>
      </c>
      <c r="D83" s="106"/>
      <c r="E83" s="106" t="s">
        <v>28</v>
      </c>
      <c r="F83" s="106"/>
      <c r="G83" s="106" t="s">
        <v>29</v>
      </c>
      <c r="H83" s="106"/>
      <c r="I83" s="106" t="s">
        <v>30</v>
      </c>
      <c r="J83" s="106"/>
      <c r="K83" s="106" t="s">
        <v>31</v>
      </c>
      <c r="L83" s="106"/>
      <c r="M83" s="106" t="s">
        <v>32</v>
      </c>
      <c r="N83" s="106"/>
      <c r="O83" s="104" t="s">
        <v>33</v>
      </c>
      <c r="P83" s="104"/>
      <c r="Q83" s="104" t="s">
        <v>34</v>
      </c>
      <c r="R83" s="104"/>
      <c r="S83" s="105" t="s">
        <v>35</v>
      </c>
      <c r="T83" s="105"/>
      <c r="U83" s="105" t="s">
        <v>36</v>
      </c>
      <c r="V83" s="105"/>
    </row>
    <row r="84" spans="1:22" x14ac:dyDescent="0.25">
      <c r="A84" s="6"/>
      <c r="B84" s="5" t="s">
        <v>37</v>
      </c>
      <c r="C84" s="100">
        <v>0</v>
      </c>
      <c r="D84" s="100"/>
      <c r="E84" s="100">
        <v>0</v>
      </c>
      <c r="F84" s="100"/>
      <c r="G84" s="100">
        <v>0</v>
      </c>
      <c r="H84" s="100"/>
      <c r="I84" s="100">
        <v>0</v>
      </c>
      <c r="J84" s="100"/>
      <c r="K84" s="100">
        <v>0</v>
      </c>
      <c r="L84" s="100"/>
      <c r="M84" s="100">
        <v>0</v>
      </c>
      <c r="N84" s="100"/>
      <c r="O84" s="100">
        <v>0</v>
      </c>
      <c r="P84" s="100"/>
      <c r="Q84" s="100">
        <v>0</v>
      </c>
      <c r="R84" s="100"/>
      <c r="S84" s="101">
        <v>3.9</v>
      </c>
      <c r="T84" s="101"/>
      <c r="U84" s="101">
        <v>4.38</v>
      </c>
      <c r="V84" s="101"/>
    </row>
    <row r="85" spans="1:22" ht="33" customHeight="1" x14ac:dyDescent="0.25">
      <c r="A85" s="102" t="s">
        <v>38</v>
      </c>
      <c r="B85" s="103"/>
      <c r="C85" s="104">
        <v>0.7</v>
      </c>
      <c r="D85" s="104"/>
      <c r="E85" s="104">
        <v>0.7</v>
      </c>
      <c r="F85" s="104"/>
      <c r="G85" s="104">
        <v>0.8</v>
      </c>
      <c r="H85" s="104"/>
      <c r="I85" s="104">
        <v>0.67</v>
      </c>
      <c r="J85" s="104"/>
      <c r="K85" s="104">
        <v>0.85</v>
      </c>
      <c r="L85" s="104"/>
      <c r="M85" s="104">
        <v>0.5</v>
      </c>
      <c r="N85" s="104"/>
      <c r="O85" s="104">
        <v>0.7</v>
      </c>
      <c r="P85" s="104"/>
      <c r="Q85" s="104">
        <v>0.75</v>
      </c>
      <c r="R85" s="104"/>
      <c r="S85" s="105">
        <v>0.45</v>
      </c>
      <c r="T85" s="105"/>
      <c r="U85" s="105">
        <v>0.61</v>
      </c>
      <c r="V85" s="105"/>
    </row>
    <row r="86" spans="1:22" ht="45" customHeight="1" x14ac:dyDescent="0.25">
      <c r="A86" s="6" t="s">
        <v>25</v>
      </c>
      <c r="B86" s="6" t="s">
        <v>39</v>
      </c>
      <c r="C86" s="74" t="s">
        <v>40</v>
      </c>
      <c r="D86" s="74" t="s">
        <v>41</v>
      </c>
      <c r="E86" s="74" t="s">
        <v>40</v>
      </c>
      <c r="F86" s="74" t="s">
        <v>41</v>
      </c>
      <c r="G86" s="74" t="s">
        <v>40</v>
      </c>
      <c r="H86" s="74" t="s">
        <v>41</v>
      </c>
      <c r="I86" s="74" t="s">
        <v>40</v>
      </c>
      <c r="J86" s="74" t="s">
        <v>41</v>
      </c>
      <c r="K86" s="74" t="s">
        <v>40</v>
      </c>
      <c r="L86" s="74" t="s">
        <v>41</v>
      </c>
      <c r="M86" s="74" t="s">
        <v>40</v>
      </c>
      <c r="N86" s="74" t="s">
        <v>41</v>
      </c>
      <c r="O86" s="74" t="s">
        <v>40</v>
      </c>
      <c r="P86" s="74" t="s">
        <v>41</v>
      </c>
      <c r="Q86" s="74" t="s">
        <v>40</v>
      </c>
      <c r="R86" s="74" t="s">
        <v>41</v>
      </c>
      <c r="S86" s="6" t="s">
        <v>40</v>
      </c>
      <c r="T86" s="6" t="s">
        <v>41</v>
      </c>
      <c r="U86" s="6" t="s">
        <v>40</v>
      </c>
      <c r="V86" s="6" t="s">
        <v>41</v>
      </c>
    </row>
    <row r="87" spans="1:22" x14ac:dyDescent="0.25">
      <c r="A87" s="7" t="s">
        <v>42</v>
      </c>
      <c r="B87" s="75">
        <v>11.4</v>
      </c>
      <c r="C87" s="10"/>
      <c r="D87" s="10"/>
      <c r="E87" s="10"/>
      <c r="F87" s="10"/>
      <c r="G87" s="10">
        <f>B87*G85</f>
        <v>9.120000000000001</v>
      </c>
      <c r="H87" s="10">
        <f>G87*G84/100</f>
        <v>0</v>
      </c>
      <c r="I87" s="10"/>
      <c r="J87" s="10"/>
      <c r="K87" s="10">
        <f>B87*K85</f>
        <v>9.69</v>
      </c>
      <c r="L87" s="10">
        <f>(K87*K84)/100</f>
        <v>0</v>
      </c>
      <c r="M87" s="10"/>
      <c r="N87" s="10"/>
      <c r="O87" s="10"/>
      <c r="P87" s="10"/>
      <c r="Q87" s="10"/>
      <c r="R87" s="10"/>
      <c r="S87" s="10">
        <f>B87*S85</f>
        <v>5.13</v>
      </c>
      <c r="T87" s="10">
        <f>(S87*S84)/100</f>
        <v>0.20006999999999997</v>
      </c>
      <c r="U87" s="10">
        <f>B87*U85</f>
        <v>6.9539999999999997</v>
      </c>
      <c r="V87" s="10">
        <f>(U87*U84)/100</f>
        <v>0.30458519999999994</v>
      </c>
    </row>
    <row r="88" spans="1:22" x14ac:dyDescent="0.25">
      <c r="A88" s="7" t="s">
        <v>43</v>
      </c>
      <c r="B88" s="75">
        <v>12.7</v>
      </c>
      <c r="C88" s="10"/>
      <c r="D88" s="10"/>
      <c r="E88" s="10"/>
      <c r="F88" s="10"/>
      <c r="G88" s="10">
        <f>B88*G85</f>
        <v>10.16</v>
      </c>
      <c r="H88" s="10">
        <f>G88*G84/100</f>
        <v>0</v>
      </c>
      <c r="I88" s="10"/>
      <c r="J88" s="10"/>
      <c r="K88" s="10">
        <f>B88*K85:K85</f>
        <v>10.795</v>
      </c>
      <c r="L88" s="10">
        <f>(K88*K84)/100</f>
        <v>0</v>
      </c>
      <c r="M88" s="10"/>
      <c r="N88" s="10"/>
      <c r="O88" s="10"/>
      <c r="P88" s="10"/>
      <c r="Q88" s="10"/>
      <c r="R88" s="10"/>
      <c r="S88" s="10">
        <f>B88*S85</f>
        <v>5.7149999999999999</v>
      </c>
      <c r="T88" s="10">
        <f>(S88*S84)/100</f>
        <v>0.222885</v>
      </c>
      <c r="U88" s="10">
        <f>B88*U85</f>
        <v>7.746999999999999</v>
      </c>
      <c r="V88" s="10">
        <f>(U88*U84)/100</f>
        <v>0.33931859999999991</v>
      </c>
    </row>
    <row r="89" spans="1:22" x14ac:dyDescent="0.25">
      <c r="A89" s="7" t="s">
        <v>44</v>
      </c>
      <c r="B89" s="75">
        <v>19.3</v>
      </c>
      <c r="C89" s="10"/>
      <c r="D89" s="10"/>
      <c r="E89" s="10">
        <f>B89*E85</f>
        <v>13.51</v>
      </c>
      <c r="F89" s="10">
        <f>E89*E84/100</f>
        <v>0</v>
      </c>
      <c r="G89" s="10"/>
      <c r="H89" s="10"/>
      <c r="I89" s="10"/>
      <c r="J89" s="10"/>
      <c r="K89" s="10"/>
      <c r="L89" s="10"/>
      <c r="M89" s="10"/>
      <c r="N89" s="10"/>
      <c r="O89" s="10"/>
      <c r="P89" s="10"/>
      <c r="Q89" s="10"/>
      <c r="R89" s="10"/>
      <c r="S89" s="11"/>
      <c r="T89" s="11"/>
      <c r="U89" s="9"/>
      <c r="V89" s="9"/>
    </row>
    <row r="90" spans="1:22" x14ac:dyDescent="0.25">
      <c r="A90" s="7" t="s">
        <v>45</v>
      </c>
      <c r="B90" s="75">
        <v>20.6</v>
      </c>
      <c r="C90" s="10"/>
      <c r="D90" s="10"/>
      <c r="E90" s="10">
        <f>B90*E85</f>
        <v>14.42</v>
      </c>
      <c r="F90" s="10">
        <f>E90*E84/100</f>
        <v>0</v>
      </c>
      <c r="G90" s="10"/>
      <c r="H90" s="10"/>
      <c r="I90" s="10"/>
      <c r="J90" s="10"/>
      <c r="K90" s="10"/>
      <c r="L90" s="10"/>
      <c r="M90" s="10"/>
      <c r="N90" s="10"/>
      <c r="O90" s="10"/>
      <c r="P90" s="10"/>
      <c r="Q90" s="10"/>
      <c r="R90" s="10"/>
      <c r="S90" s="11"/>
      <c r="T90" s="11"/>
      <c r="U90" s="9"/>
      <c r="V90" s="9"/>
    </row>
    <row r="91" spans="1:22" x14ac:dyDescent="0.25">
      <c r="A91" s="7" t="s">
        <v>46</v>
      </c>
      <c r="B91" s="75">
        <v>25.4</v>
      </c>
      <c r="C91" s="10"/>
      <c r="D91" s="10"/>
      <c r="E91" s="10">
        <f>B91*E85</f>
        <v>17.779999999999998</v>
      </c>
      <c r="F91" s="10">
        <f>E91*E84/100</f>
        <v>0</v>
      </c>
      <c r="G91" s="10"/>
      <c r="H91" s="10"/>
      <c r="I91" s="10"/>
      <c r="J91" s="10"/>
      <c r="K91" s="10"/>
      <c r="L91" s="10"/>
      <c r="M91" s="10"/>
      <c r="N91" s="10"/>
      <c r="O91" s="10"/>
      <c r="P91" s="10"/>
      <c r="Q91" s="10"/>
      <c r="R91" s="10"/>
      <c r="S91" s="11"/>
      <c r="T91" s="11"/>
      <c r="U91" s="9"/>
      <c r="V91" s="9"/>
    </row>
    <row r="92" spans="1:22" x14ac:dyDescent="0.25">
      <c r="A92" s="7" t="s">
        <v>47</v>
      </c>
      <c r="B92" s="75">
        <v>26.7</v>
      </c>
      <c r="C92" s="10"/>
      <c r="D92" s="10"/>
      <c r="E92" s="10">
        <f>B92*E85</f>
        <v>18.689999999999998</v>
      </c>
      <c r="F92" s="10">
        <f>E92*E84/100</f>
        <v>0</v>
      </c>
      <c r="G92" s="10"/>
      <c r="H92" s="10"/>
      <c r="I92" s="10"/>
      <c r="J92" s="10"/>
      <c r="K92" s="10"/>
      <c r="L92" s="10"/>
      <c r="M92" s="10"/>
      <c r="N92" s="10"/>
      <c r="O92" s="10"/>
      <c r="P92" s="10"/>
      <c r="Q92" s="10"/>
      <c r="R92" s="10"/>
      <c r="S92" s="11"/>
      <c r="T92" s="11"/>
      <c r="U92" s="9"/>
      <c r="V92" s="9"/>
    </row>
    <row r="93" spans="1:22" x14ac:dyDescent="0.25">
      <c r="A93" s="7" t="s">
        <v>48</v>
      </c>
      <c r="B93" s="75">
        <v>22.9</v>
      </c>
      <c r="C93" s="10">
        <f>B93*C85</f>
        <v>16.029999999999998</v>
      </c>
      <c r="D93" s="10">
        <f>(C93*C84)/100</f>
        <v>0</v>
      </c>
      <c r="E93" s="10"/>
      <c r="F93" s="10"/>
      <c r="G93" s="10">
        <f>B93*G85</f>
        <v>18.32</v>
      </c>
      <c r="H93" s="10">
        <f>G93*G84/100</f>
        <v>0</v>
      </c>
      <c r="I93" s="10">
        <f>B93*I85</f>
        <v>15.343</v>
      </c>
      <c r="J93" s="10">
        <f>I93*I84/100</f>
        <v>0</v>
      </c>
      <c r="K93" s="10">
        <f>B93*K85</f>
        <v>19.465</v>
      </c>
      <c r="L93" s="10">
        <f>(K93*K84)/100</f>
        <v>0</v>
      </c>
      <c r="M93" s="10">
        <f>B93*M85</f>
        <v>11.45</v>
      </c>
      <c r="N93" s="10">
        <f>M93*M84/100</f>
        <v>0</v>
      </c>
      <c r="O93" s="10">
        <f>B93*O85</f>
        <v>16.029999999999998</v>
      </c>
      <c r="P93" s="10">
        <f>O93*O84/100</f>
        <v>0</v>
      </c>
      <c r="Q93" s="10">
        <f>B93*Q85</f>
        <v>17.174999999999997</v>
      </c>
      <c r="R93" s="10">
        <f>Q93*Q84/100</f>
        <v>0</v>
      </c>
      <c r="S93" s="10">
        <f>B93*S85</f>
        <v>10.305</v>
      </c>
      <c r="T93" s="10">
        <f>(S93*S84)/100</f>
        <v>0.40189499999999995</v>
      </c>
      <c r="U93" s="9"/>
      <c r="V93" s="9"/>
    </row>
    <row r="94" spans="1:22" x14ac:dyDescent="0.25">
      <c r="A94" s="7" t="s">
        <v>49</v>
      </c>
      <c r="B94" s="75">
        <v>20</v>
      </c>
      <c r="C94" s="10">
        <f>B94*C85</f>
        <v>14</v>
      </c>
      <c r="D94" s="10">
        <f>(C94*C84)/100</f>
        <v>0</v>
      </c>
      <c r="E94" s="10"/>
      <c r="F94" s="10"/>
      <c r="G94" s="10">
        <f>B94*G85</f>
        <v>16</v>
      </c>
      <c r="H94" s="10">
        <f>G94*G84/100</f>
        <v>0</v>
      </c>
      <c r="I94" s="10">
        <f>B94*I85</f>
        <v>13.4</v>
      </c>
      <c r="J94" s="10">
        <f>(I94*I84)/100</f>
        <v>0</v>
      </c>
      <c r="K94" s="10">
        <f>B94*K85</f>
        <v>17</v>
      </c>
      <c r="L94" s="10">
        <f>(K94*K84)/100</f>
        <v>0</v>
      </c>
      <c r="M94" s="10">
        <f>B94*M85:M85</f>
        <v>10</v>
      </c>
      <c r="N94" s="10">
        <f>M94*M84/100</f>
        <v>0</v>
      </c>
      <c r="O94" s="10">
        <f>B94*O85</f>
        <v>14</v>
      </c>
      <c r="P94" s="10">
        <f>O94*O84/100</f>
        <v>0</v>
      </c>
      <c r="Q94" s="10">
        <v>15</v>
      </c>
      <c r="R94" s="10">
        <f>Q94*Q84/100</f>
        <v>0</v>
      </c>
      <c r="S94" s="10">
        <f>B94*S85</f>
        <v>9</v>
      </c>
      <c r="T94" s="10">
        <f>(S94*S84)/100</f>
        <v>0.35100000000000003</v>
      </c>
      <c r="U94" s="9"/>
      <c r="V94" s="9"/>
    </row>
    <row r="95" spans="1:22" x14ac:dyDescent="0.25">
      <c r="A95" s="7" t="s">
        <v>50</v>
      </c>
      <c r="B95" s="75">
        <v>23.9</v>
      </c>
      <c r="C95" s="10">
        <f>B95*C85</f>
        <v>16.729999999999997</v>
      </c>
      <c r="D95" s="10">
        <f>C95*C84/100</f>
        <v>0</v>
      </c>
      <c r="E95" s="10"/>
      <c r="F95" s="10"/>
      <c r="G95" s="10">
        <f>B95*G85</f>
        <v>19.12</v>
      </c>
      <c r="H95" s="10">
        <f>G95*G84/100</f>
        <v>0</v>
      </c>
      <c r="I95" s="10">
        <f>B95*I85</f>
        <v>16.013000000000002</v>
      </c>
      <c r="J95" s="10">
        <f>I95*I84/100</f>
        <v>0</v>
      </c>
      <c r="K95" s="10">
        <f>B95*K85</f>
        <v>20.314999999999998</v>
      </c>
      <c r="L95" s="10">
        <f>K95*K84/100</f>
        <v>0</v>
      </c>
      <c r="M95" s="10">
        <f>B95*M85</f>
        <v>11.95</v>
      </c>
      <c r="N95" s="10">
        <f>M95*M84/100</f>
        <v>0</v>
      </c>
      <c r="O95" s="10">
        <f>B95*O85</f>
        <v>16.729999999999997</v>
      </c>
      <c r="P95" s="10">
        <f>O95*O84/100</f>
        <v>0</v>
      </c>
      <c r="Q95" s="10">
        <v>17.899999999999999</v>
      </c>
      <c r="R95" s="10">
        <f>Q95*Q84/100</f>
        <v>0</v>
      </c>
      <c r="S95" s="10">
        <f>B95*S85</f>
        <v>10.754999999999999</v>
      </c>
      <c r="T95" s="10">
        <f>(S95*S84)/100</f>
        <v>0.41944499999999996</v>
      </c>
      <c r="U95" s="9"/>
      <c r="V95" s="9"/>
    </row>
    <row r="96" spans="1:22" x14ac:dyDescent="0.25">
      <c r="A96" s="7" t="s">
        <v>51</v>
      </c>
      <c r="B96" s="75">
        <v>15.2</v>
      </c>
      <c r="C96" s="10">
        <f>B96*C85</f>
        <v>10.639999999999999</v>
      </c>
      <c r="D96" s="10">
        <f>C96*C84/100</f>
        <v>0</v>
      </c>
      <c r="E96" s="10"/>
      <c r="F96" s="10"/>
      <c r="G96" s="10">
        <f>B96*G85</f>
        <v>12.16</v>
      </c>
      <c r="H96" s="10">
        <f>G96*G84/100</f>
        <v>0</v>
      </c>
      <c r="I96" s="10">
        <f>B96*I85</f>
        <v>10.183999999999999</v>
      </c>
      <c r="J96" s="10">
        <f>I96*I84/100</f>
        <v>0</v>
      </c>
      <c r="K96" s="10">
        <f>B96*K85</f>
        <v>12.92</v>
      </c>
      <c r="L96" s="10">
        <f>K96*K84/100</f>
        <v>0</v>
      </c>
      <c r="M96" s="10">
        <f>B96*M85</f>
        <v>7.6</v>
      </c>
      <c r="N96" s="10">
        <f>M96*M84/100</f>
        <v>0</v>
      </c>
      <c r="O96" s="10">
        <f>B96*O85</f>
        <v>10.639999999999999</v>
      </c>
      <c r="P96" s="10">
        <f>O96*O84/100</f>
        <v>0</v>
      </c>
      <c r="Q96" s="10">
        <v>11.4</v>
      </c>
      <c r="R96" s="10">
        <f>Q96*Q84/100</f>
        <v>0</v>
      </c>
      <c r="S96" s="10">
        <f>B96*S85</f>
        <v>6.84</v>
      </c>
      <c r="T96" s="10">
        <f>(S96*S84)/100</f>
        <v>0.26676</v>
      </c>
      <c r="U96" s="9"/>
      <c r="V96" s="9"/>
    </row>
    <row r="97" spans="1:22" x14ac:dyDescent="0.25">
      <c r="A97" s="7" t="s">
        <v>52</v>
      </c>
      <c r="B97" s="75">
        <v>15.2</v>
      </c>
      <c r="C97" s="10"/>
      <c r="D97" s="10"/>
      <c r="E97" s="10"/>
      <c r="F97" s="10"/>
      <c r="G97" s="10">
        <f>B97*G85</f>
        <v>12.16</v>
      </c>
      <c r="H97" s="10">
        <f>G97*G84/100</f>
        <v>0</v>
      </c>
      <c r="I97" s="10"/>
      <c r="J97" s="10"/>
      <c r="K97" s="10">
        <f>B97*K85</f>
        <v>12.92</v>
      </c>
      <c r="L97" s="10">
        <f>K97*K84/100</f>
        <v>0</v>
      </c>
      <c r="M97" s="10">
        <f>B97*M85</f>
        <v>7.6</v>
      </c>
      <c r="N97" s="10">
        <f>M97*M84/100</f>
        <v>0</v>
      </c>
      <c r="O97" s="10">
        <f>B97*O85</f>
        <v>10.639999999999999</v>
      </c>
      <c r="P97" s="10">
        <f>O97*O84/100</f>
        <v>0</v>
      </c>
      <c r="Q97" s="10"/>
      <c r="R97" s="10"/>
      <c r="S97" s="10">
        <f>B97*S85</f>
        <v>6.84</v>
      </c>
      <c r="T97" s="10">
        <f>(S97*S84)/100</f>
        <v>0.26676</v>
      </c>
      <c r="U97" s="10">
        <f>B97*U85</f>
        <v>9.2720000000000002</v>
      </c>
      <c r="V97" s="10">
        <f>(U97*U84)/100</f>
        <v>0.40611359999999996</v>
      </c>
    </row>
    <row r="98" spans="1:22" x14ac:dyDescent="0.25">
      <c r="A98" s="7" t="s">
        <v>53</v>
      </c>
      <c r="B98" s="75">
        <v>11.4</v>
      </c>
      <c r="C98" s="10"/>
      <c r="D98" s="10"/>
      <c r="E98" s="10"/>
      <c r="F98" s="10"/>
      <c r="G98" s="10">
        <f>B98*G85</f>
        <v>9.120000000000001</v>
      </c>
      <c r="H98" s="10">
        <f>G98*G84/100</f>
        <v>0</v>
      </c>
      <c r="I98" s="10"/>
      <c r="J98" s="10"/>
      <c r="K98" s="10">
        <f>B98*K85</f>
        <v>9.69</v>
      </c>
      <c r="L98" s="10">
        <f>K98*K84/100</f>
        <v>0</v>
      </c>
      <c r="M98" s="10">
        <f>B98*M85</f>
        <v>5.7</v>
      </c>
      <c r="N98" s="10">
        <f>M98*M84/100</f>
        <v>0</v>
      </c>
      <c r="O98" s="10">
        <f>B98*O85</f>
        <v>7.9799999999999995</v>
      </c>
      <c r="P98" s="10">
        <f>O98*O84/100</f>
        <v>0</v>
      </c>
      <c r="Q98" s="10"/>
      <c r="R98" s="10"/>
      <c r="S98" s="10">
        <f>B98*S85</f>
        <v>5.13</v>
      </c>
      <c r="T98" s="10">
        <f>(S98*S84)/100</f>
        <v>0.20006999999999997</v>
      </c>
      <c r="U98" s="10">
        <f>B98*U85</f>
        <v>6.9539999999999997</v>
      </c>
      <c r="V98" s="10">
        <f>(U98*U84)/100</f>
        <v>0.30458519999999994</v>
      </c>
    </row>
    <row r="99" spans="1:22" x14ac:dyDescent="0.25">
      <c r="A99" s="94" t="s">
        <v>54</v>
      </c>
      <c r="B99" s="94"/>
      <c r="C99" s="10"/>
      <c r="D99" s="10">
        <f>SUM(D93:D96)</f>
        <v>0</v>
      </c>
      <c r="E99" s="10"/>
      <c r="F99" s="10">
        <f>SUM(F89:F92)</f>
        <v>0</v>
      </c>
      <c r="G99" s="10"/>
      <c r="H99" s="10">
        <f>SUM(H87:H98)</f>
        <v>0</v>
      </c>
      <c r="I99" s="10"/>
      <c r="J99" s="10">
        <f>SUM(J93:J96)</f>
        <v>0</v>
      </c>
      <c r="K99" s="10"/>
      <c r="L99" s="10">
        <f>SUM(L87:L98)</f>
        <v>0</v>
      </c>
      <c r="M99" s="10"/>
      <c r="N99" s="10">
        <f>SUM(N93:N98)</f>
        <v>0</v>
      </c>
      <c r="O99" s="10"/>
      <c r="P99" s="10">
        <f>SUM(P93:P98)</f>
        <v>0</v>
      </c>
      <c r="Q99" s="10"/>
      <c r="R99" s="10">
        <f>SUM(R93:R96)</f>
        <v>0</v>
      </c>
      <c r="S99" s="10"/>
      <c r="T99" s="10">
        <f>SUM(T87:T98)</f>
        <v>2.3288849999999996</v>
      </c>
      <c r="U99" s="10"/>
      <c r="V99" s="10">
        <f>SUM(V87:V98)</f>
        <v>1.3546025999999998</v>
      </c>
    </row>
    <row r="100" spans="1:22" x14ac:dyDescent="0.25">
      <c r="A100" s="94" t="s">
        <v>55</v>
      </c>
      <c r="B100" s="94"/>
      <c r="C100" s="94"/>
      <c r="D100" s="94"/>
      <c r="E100" s="94"/>
      <c r="F100" s="94"/>
      <c r="G100" s="94"/>
      <c r="H100" s="94"/>
      <c r="I100" s="94"/>
      <c r="J100" s="94"/>
      <c r="K100" s="94"/>
      <c r="L100" s="94"/>
      <c r="M100" s="94"/>
      <c r="N100" s="94"/>
      <c r="O100" s="94"/>
      <c r="P100" s="94"/>
      <c r="Q100" s="94"/>
      <c r="R100" s="94"/>
      <c r="S100" s="94"/>
      <c r="T100" s="94"/>
      <c r="U100" s="8"/>
      <c r="V100" s="12">
        <f>SUM(D99+F99+H99+J99+L99+N99+P99+R99+T99+V99)</f>
        <v>3.6834875999999994</v>
      </c>
    </row>
    <row r="102" spans="1:22" ht="15" customHeight="1" x14ac:dyDescent="0.25">
      <c r="A102" s="3" t="s">
        <v>184</v>
      </c>
      <c r="G102" s="95" t="s">
        <v>185</v>
      </c>
      <c r="H102" s="95"/>
      <c r="I102" s="95"/>
      <c r="J102" s="95"/>
      <c r="K102" s="95"/>
      <c r="L102" s="95"/>
      <c r="M102" s="95"/>
    </row>
    <row r="103" spans="1:22" x14ac:dyDescent="0.25">
      <c r="A103" t="s">
        <v>187</v>
      </c>
      <c r="G103" s="95"/>
      <c r="H103" s="95"/>
      <c r="I103" s="95"/>
      <c r="J103" s="95"/>
      <c r="K103" s="95"/>
      <c r="L103" s="95"/>
      <c r="M103" s="95"/>
    </row>
    <row r="104" spans="1:22" x14ac:dyDescent="0.25">
      <c r="A104" t="s">
        <v>186</v>
      </c>
      <c r="G104" s="95"/>
      <c r="H104" s="95"/>
      <c r="I104" s="95"/>
      <c r="J104" s="95"/>
      <c r="K104" s="95"/>
      <c r="L104" s="95"/>
      <c r="M104" s="95"/>
    </row>
    <row r="105" spans="1:22" x14ac:dyDescent="0.25">
      <c r="A105" t="s">
        <v>188</v>
      </c>
      <c r="E105" s="67">
        <v>2.25</v>
      </c>
      <c r="G105" s="95"/>
      <c r="H105" s="95"/>
      <c r="I105" s="95"/>
      <c r="J105" s="95"/>
      <c r="K105" s="95"/>
      <c r="L105" s="95"/>
      <c r="M105" s="95"/>
    </row>
    <row r="106" spans="1:22" x14ac:dyDescent="0.25">
      <c r="A106" t="s">
        <v>190</v>
      </c>
      <c r="E106" s="76">
        <f>V100</f>
        <v>3.6834875999999994</v>
      </c>
      <c r="G106" s="95"/>
      <c r="H106" s="95"/>
      <c r="I106" s="95"/>
      <c r="J106" s="95"/>
      <c r="K106" s="95"/>
      <c r="L106" s="95"/>
      <c r="M106" s="95"/>
    </row>
    <row r="107" spans="1:22" ht="15" customHeight="1" x14ac:dyDescent="0.25">
      <c r="E107" s="17">
        <f>IF(E105-E106&gt;0, E105-E106, 0)</f>
        <v>0</v>
      </c>
      <c r="G107" s="95"/>
      <c r="H107" s="95"/>
      <c r="I107" s="95"/>
      <c r="J107" s="95"/>
      <c r="K107" s="95"/>
      <c r="L107" s="95"/>
      <c r="M107" s="95"/>
    </row>
    <row r="108" spans="1:22" x14ac:dyDescent="0.25">
      <c r="G108" s="95"/>
      <c r="H108" s="95"/>
      <c r="I108" s="95"/>
      <c r="J108" s="95"/>
      <c r="K108" s="95"/>
      <c r="L108" s="95"/>
      <c r="M108" s="95"/>
    </row>
    <row r="109" spans="1:22" x14ac:dyDescent="0.25">
      <c r="A109" s="3" t="s">
        <v>56</v>
      </c>
      <c r="G109" s="58"/>
      <c r="H109" s="58"/>
      <c r="I109" s="58"/>
      <c r="J109" s="58"/>
      <c r="K109" s="58"/>
      <c r="L109" s="58"/>
      <c r="M109" s="58"/>
    </row>
    <row r="110" spans="1:22" x14ac:dyDescent="0.25">
      <c r="A110" t="s">
        <v>59</v>
      </c>
      <c r="E110" s="77">
        <v>1.57</v>
      </c>
      <c r="G110" s="58"/>
      <c r="H110" s="58"/>
      <c r="I110" s="58"/>
      <c r="J110" s="58"/>
      <c r="K110" s="58"/>
      <c r="L110" s="58"/>
      <c r="M110" s="58"/>
    </row>
    <row r="111" spans="1:22" x14ac:dyDescent="0.25">
      <c r="A111" t="s">
        <v>60</v>
      </c>
      <c r="E111" s="67">
        <v>2.25</v>
      </c>
      <c r="G111" s="58"/>
      <c r="H111" s="58"/>
      <c r="I111" s="58"/>
      <c r="J111" s="58"/>
      <c r="K111" s="58"/>
      <c r="L111" s="58"/>
      <c r="M111" s="58"/>
    </row>
    <row r="112" spans="1:22" x14ac:dyDescent="0.25">
      <c r="A112" t="s">
        <v>57</v>
      </c>
      <c r="E112" s="53">
        <f>E110*E111</f>
        <v>3.5325000000000002</v>
      </c>
      <c r="G112" s="58"/>
      <c r="H112" s="58"/>
      <c r="I112" s="58"/>
      <c r="J112" s="58"/>
      <c r="K112" s="58"/>
      <c r="L112" s="58"/>
      <c r="M112" s="58"/>
    </row>
    <row r="114" spans="1:24" x14ac:dyDescent="0.25">
      <c r="A114" t="s">
        <v>115</v>
      </c>
      <c r="E114" s="17">
        <f>SUM(V100,E107,E112)</f>
        <v>7.2159876000000001</v>
      </c>
    </row>
    <row r="115" spans="1:24" x14ac:dyDescent="0.25">
      <c r="E115" s="17"/>
    </row>
    <row r="116" spans="1:24" s="65" customFormat="1" ht="26.25" x14ac:dyDescent="0.4">
      <c r="A116" s="63">
        <v>2</v>
      </c>
      <c r="B116" s="64" t="s">
        <v>9</v>
      </c>
    </row>
    <row r="117" spans="1:24" ht="45" x14ac:dyDescent="0.25">
      <c r="A117" s="59" t="s">
        <v>116</v>
      </c>
      <c r="B117" s="59" t="s">
        <v>19</v>
      </c>
      <c r="C117" s="59" t="s">
        <v>20</v>
      </c>
      <c r="D117" s="78" t="s">
        <v>113</v>
      </c>
      <c r="E117" s="79" t="s">
        <v>123</v>
      </c>
      <c r="F117" s="59" t="s">
        <v>114</v>
      </c>
      <c r="G117" s="78" t="s">
        <v>21</v>
      </c>
      <c r="H117" s="4"/>
      <c r="K117" s="20" t="s">
        <v>124</v>
      </c>
      <c r="L117" s="20"/>
      <c r="M117" s="20"/>
      <c r="N117" s="20"/>
      <c r="O117" s="20"/>
      <c r="P117" s="20"/>
      <c r="Q117" s="20"/>
      <c r="R117" s="20"/>
      <c r="U117" s="96" t="s">
        <v>169</v>
      </c>
      <c r="V117" s="96"/>
      <c r="W117" s="96"/>
      <c r="X117" s="96"/>
    </row>
    <row r="118" spans="1:24" x14ac:dyDescent="0.25">
      <c r="A118" s="97" t="s">
        <v>118</v>
      </c>
      <c r="B118" t="s">
        <v>119</v>
      </c>
      <c r="G118">
        <f>H13</f>
        <v>0.90953600000000001</v>
      </c>
      <c r="H118" s="3"/>
      <c r="K118" s="20" t="s">
        <v>125</v>
      </c>
      <c r="L118" s="20" t="s">
        <v>126</v>
      </c>
      <c r="M118" s="20"/>
      <c r="N118" s="20"/>
      <c r="O118" s="20"/>
      <c r="P118" s="20" t="s">
        <v>127</v>
      </c>
      <c r="Q118" s="20"/>
      <c r="R118" s="20"/>
      <c r="U118" s="95"/>
      <c r="V118" s="95"/>
      <c r="W118" s="95"/>
      <c r="X118" s="95"/>
    </row>
    <row r="119" spans="1:24" ht="34.5" x14ac:dyDescent="0.25">
      <c r="A119" s="97"/>
      <c r="B119" s="70" t="s">
        <v>140</v>
      </c>
      <c r="C119" s="67" t="s">
        <v>148</v>
      </c>
      <c r="D119" s="98">
        <v>0.8</v>
      </c>
      <c r="E119" s="98">
        <v>18.28</v>
      </c>
      <c r="F119" s="99">
        <f>'WB calc Bhuj'!$E$4</f>
        <v>0.43</v>
      </c>
      <c r="G119" s="99">
        <f>D119*E119*1000000*F119/1000000</f>
        <v>6.2883200000000006</v>
      </c>
      <c r="K119" s="20"/>
      <c r="L119" s="20"/>
      <c r="M119" s="20"/>
      <c r="N119" s="20"/>
      <c r="O119" s="20"/>
      <c r="P119" s="73" t="s">
        <v>128</v>
      </c>
      <c r="Q119" s="73" t="s">
        <v>189</v>
      </c>
      <c r="R119" s="73" t="s">
        <v>129</v>
      </c>
      <c r="U119" s="95"/>
      <c r="V119" s="95"/>
      <c r="W119" s="95"/>
      <c r="X119" s="95"/>
    </row>
    <row r="120" spans="1:24" x14ac:dyDescent="0.25">
      <c r="A120" s="97"/>
      <c r="B120" s="70" t="s">
        <v>141</v>
      </c>
      <c r="C120" s="67" t="s">
        <v>148</v>
      </c>
      <c r="D120" s="98"/>
      <c r="E120" s="98"/>
      <c r="F120" s="99"/>
      <c r="G120" s="99"/>
      <c r="K120" s="20" t="s">
        <v>130</v>
      </c>
      <c r="L120" s="20" t="s">
        <v>131</v>
      </c>
      <c r="M120" s="20"/>
      <c r="N120" s="20"/>
      <c r="O120" s="20"/>
      <c r="P120" s="20">
        <v>7</v>
      </c>
      <c r="Q120" s="20">
        <v>10</v>
      </c>
      <c r="R120" s="20">
        <v>15</v>
      </c>
      <c r="U120" s="95"/>
      <c r="V120" s="95"/>
      <c r="W120" s="95"/>
      <c r="X120" s="95"/>
    </row>
    <row r="121" spans="1:24" x14ac:dyDescent="0.25">
      <c r="A121" s="97"/>
      <c r="B121" s="70" t="s">
        <v>151</v>
      </c>
      <c r="C121" s="67" t="s">
        <v>146</v>
      </c>
      <c r="D121" s="98">
        <v>0.32</v>
      </c>
      <c r="E121" s="98">
        <f>56.64-E119</f>
        <v>38.36</v>
      </c>
      <c r="F121" s="99">
        <f>'WB calc Bhuj'!$E$4</f>
        <v>0.43</v>
      </c>
      <c r="G121" s="99">
        <f>D121*E121*1000000*F121/1000000</f>
        <v>5.2783360000000004</v>
      </c>
      <c r="K121" s="20" t="s">
        <v>132</v>
      </c>
      <c r="L121" s="20" t="s">
        <v>133</v>
      </c>
      <c r="M121" s="20"/>
      <c r="N121" s="20"/>
      <c r="O121" s="20"/>
      <c r="P121" s="20">
        <v>12</v>
      </c>
      <c r="Q121" s="20">
        <v>15</v>
      </c>
      <c r="R121" s="20">
        <v>18</v>
      </c>
      <c r="U121" s="95"/>
      <c r="V121" s="95"/>
      <c r="W121" s="95"/>
      <c r="X121" s="95"/>
    </row>
    <row r="122" spans="1:24" x14ac:dyDescent="0.25">
      <c r="B122" s="67" t="s">
        <v>142</v>
      </c>
      <c r="C122" s="67" t="s">
        <v>146</v>
      </c>
      <c r="D122" s="98"/>
      <c r="E122" s="98"/>
      <c r="F122" s="99"/>
      <c r="G122" s="99"/>
      <c r="H122" s="19"/>
      <c r="K122" s="20" t="s">
        <v>134</v>
      </c>
      <c r="L122" s="20" t="s">
        <v>135</v>
      </c>
      <c r="M122" s="20"/>
      <c r="N122" s="20"/>
      <c r="O122" s="20"/>
      <c r="P122" s="20">
        <v>16</v>
      </c>
      <c r="Q122" s="20">
        <v>20</v>
      </c>
      <c r="R122" s="20">
        <v>32</v>
      </c>
      <c r="U122" s="95"/>
      <c r="V122" s="95"/>
      <c r="W122" s="95"/>
      <c r="X122" s="95"/>
    </row>
    <row r="123" spans="1:24" x14ac:dyDescent="0.25">
      <c r="B123" s="67" t="s">
        <v>149</v>
      </c>
      <c r="C123" s="67" t="s">
        <v>150</v>
      </c>
      <c r="D123" s="80">
        <v>0.18</v>
      </c>
      <c r="E123" s="80"/>
      <c r="F123" s="22"/>
      <c r="H123" s="19"/>
      <c r="K123" s="20"/>
      <c r="L123" s="20"/>
      <c r="M123" s="20"/>
      <c r="N123" s="20"/>
      <c r="O123" s="20"/>
      <c r="P123" s="20"/>
      <c r="Q123" s="20"/>
      <c r="R123" s="20"/>
      <c r="U123" s="95"/>
      <c r="V123" s="95"/>
      <c r="W123" s="95"/>
      <c r="X123" s="95"/>
    </row>
    <row r="124" spans="1:24" x14ac:dyDescent="0.25">
      <c r="B124" t="s">
        <v>120</v>
      </c>
      <c r="C124" s="18"/>
      <c r="G124" s="66">
        <f>F70</f>
        <v>3.4499389670964473</v>
      </c>
      <c r="K124" s="20" t="s">
        <v>136</v>
      </c>
      <c r="L124" s="20" t="s">
        <v>137</v>
      </c>
      <c r="M124" s="20"/>
      <c r="N124" s="20"/>
      <c r="O124" s="20"/>
      <c r="P124" s="20">
        <v>28</v>
      </c>
      <c r="Q124" s="20">
        <v>35</v>
      </c>
      <c r="R124" s="20">
        <v>60</v>
      </c>
      <c r="U124" s="95"/>
      <c r="V124" s="95"/>
      <c r="W124" s="95"/>
      <c r="X124" s="95"/>
    </row>
    <row r="125" spans="1:24" x14ac:dyDescent="0.25">
      <c r="E125" t="s">
        <v>152</v>
      </c>
      <c r="G125" s="3">
        <f>SUM(G118:G121)-G124</f>
        <v>9.0262530329035542</v>
      </c>
      <c r="K125" s="20" t="s">
        <v>138</v>
      </c>
      <c r="L125" s="20" t="s">
        <v>147</v>
      </c>
      <c r="M125" s="20"/>
      <c r="N125" s="20"/>
      <c r="O125" s="20"/>
      <c r="P125" s="20">
        <v>36</v>
      </c>
      <c r="Q125" s="20">
        <v>45</v>
      </c>
      <c r="R125" s="20">
        <v>81</v>
      </c>
      <c r="U125" s="95"/>
      <c r="V125" s="95"/>
      <c r="W125" s="95"/>
      <c r="X125" s="95"/>
    </row>
    <row r="127" spans="1:24" s="65" customFormat="1" ht="26.25" x14ac:dyDescent="0.4">
      <c r="A127" s="63">
        <v>3</v>
      </c>
      <c r="B127" s="64" t="s">
        <v>121</v>
      </c>
    </row>
    <row r="129" spans="1:14" x14ac:dyDescent="0.25">
      <c r="A129" t="s">
        <v>174</v>
      </c>
      <c r="E129" s="3">
        <v>0</v>
      </c>
      <c r="G129" t="s">
        <v>108</v>
      </c>
    </row>
    <row r="131" spans="1:14" s="62" customFormat="1" ht="26.25" x14ac:dyDescent="0.4">
      <c r="A131" s="60">
        <v>4</v>
      </c>
      <c r="B131" s="61" t="s">
        <v>122</v>
      </c>
    </row>
    <row r="132" spans="1:14" x14ac:dyDescent="0.25">
      <c r="C132" t="s">
        <v>156</v>
      </c>
      <c r="D132" t="s">
        <v>157</v>
      </c>
      <c r="G132" s="90" t="s">
        <v>170</v>
      </c>
      <c r="H132" s="90"/>
      <c r="I132" s="90"/>
      <c r="J132" s="90"/>
      <c r="K132" s="90"/>
      <c r="L132" s="90"/>
      <c r="M132" s="90"/>
      <c r="N132" s="90"/>
    </row>
    <row r="133" spans="1:14" x14ac:dyDescent="0.25">
      <c r="A133" t="s">
        <v>191</v>
      </c>
      <c r="C133" s="67">
        <v>32.5</v>
      </c>
      <c r="G133" s="91"/>
      <c r="H133" s="91"/>
      <c r="I133" s="91"/>
      <c r="J133" s="91"/>
      <c r="K133" s="91"/>
      <c r="L133" s="91"/>
      <c r="M133" s="91"/>
      <c r="N133" s="91"/>
    </row>
    <row r="134" spans="1:14" x14ac:dyDescent="0.25">
      <c r="A134" s="23" t="s">
        <v>192</v>
      </c>
      <c r="B134" s="23"/>
      <c r="C134" s="81">
        <f>C133*0.8</f>
        <v>26</v>
      </c>
      <c r="D134">
        <f>C134*365/1000</f>
        <v>9.49</v>
      </c>
      <c r="G134" s="92"/>
      <c r="H134" s="92"/>
      <c r="I134" s="92"/>
      <c r="J134" s="92"/>
      <c r="K134" s="92"/>
      <c r="L134" s="92"/>
      <c r="M134" s="92"/>
      <c r="N134" s="92"/>
    </row>
    <row r="135" spans="1:14" x14ac:dyDescent="0.25">
      <c r="A135" t="s">
        <v>158</v>
      </c>
      <c r="B135" s="23"/>
      <c r="C135" s="67">
        <v>22.08</v>
      </c>
      <c r="G135" s="92"/>
      <c r="H135" s="92"/>
      <c r="I135" s="92"/>
      <c r="J135" s="92"/>
      <c r="K135" s="92"/>
      <c r="L135" s="92"/>
      <c r="M135" s="92"/>
      <c r="N135" s="92"/>
    </row>
    <row r="136" spans="1:14" x14ac:dyDescent="0.25">
      <c r="A136" s="23" t="s">
        <v>193</v>
      </c>
      <c r="C136" s="81">
        <f>C135*0.8</f>
        <v>17.663999999999998</v>
      </c>
      <c r="D136" s="82">
        <f>C136*365/1000</f>
        <v>6.4473599999999998</v>
      </c>
      <c r="G136" s="92"/>
      <c r="H136" s="92"/>
      <c r="I136" s="92"/>
      <c r="J136" s="92"/>
      <c r="K136" s="92"/>
      <c r="L136" s="92"/>
      <c r="M136" s="92"/>
      <c r="N136" s="92"/>
    </row>
    <row r="137" spans="1:14" x14ac:dyDescent="0.25">
      <c r="D137" s="24"/>
      <c r="G137" s="92"/>
      <c r="H137" s="92"/>
      <c r="I137" s="92"/>
      <c r="J137" s="92"/>
      <c r="K137" s="92"/>
      <c r="L137" s="92"/>
      <c r="M137" s="92"/>
      <c r="N137" s="92"/>
    </row>
    <row r="138" spans="1:14" x14ac:dyDescent="0.25">
      <c r="A138" t="s">
        <v>122</v>
      </c>
      <c r="D138" s="53">
        <f>SUM(D134:D136)</f>
        <v>15.93736</v>
      </c>
      <c r="G138" s="92"/>
      <c r="H138" s="92"/>
      <c r="I138" s="92"/>
      <c r="J138" s="92"/>
      <c r="K138" s="92"/>
      <c r="L138" s="92"/>
      <c r="M138" s="92"/>
      <c r="N138" s="92"/>
    </row>
    <row r="140" spans="1:14" s="65" customFormat="1" ht="26.25" x14ac:dyDescent="0.4">
      <c r="A140" s="63">
        <v>5</v>
      </c>
      <c r="B140" s="64" t="s">
        <v>154</v>
      </c>
    </row>
    <row r="142" spans="1:14" x14ac:dyDescent="0.25">
      <c r="A142" s="93" t="s">
        <v>194</v>
      </c>
      <c r="B142" s="93"/>
      <c r="C142" s="93"/>
      <c r="D142" s="67">
        <v>0</v>
      </c>
      <c r="E142" t="s">
        <v>156</v>
      </c>
    </row>
    <row r="143" spans="1:14" x14ac:dyDescent="0.25">
      <c r="A143" s="93"/>
      <c r="B143" s="93"/>
      <c r="C143" s="93"/>
      <c r="D143" s="3">
        <f>D142*365/1000</f>
        <v>0</v>
      </c>
      <c r="E143" t="s">
        <v>157</v>
      </c>
    </row>
    <row r="144" spans="1:14" x14ac:dyDescent="0.25">
      <c r="D144" s="3"/>
    </row>
  </sheetData>
  <mergeCells count="52">
    <mergeCell ref="A10:A12"/>
    <mergeCell ref="U9:Z16"/>
    <mergeCell ref="P18:AB20"/>
    <mergeCell ref="G39:M49"/>
    <mergeCell ref="I83:J83"/>
    <mergeCell ref="K83:L83"/>
    <mergeCell ref="M83:N83"/>
    <mergeCell ref="O83:P83"/>
    <mergeCell ref="H23:S28"/>
    <mergeCell ref="Q83:R83"/>
    <mergeCell ref="S83:T83"/>
    <mergeCell ref="U83:V83"/>
    <mergeCell ref="C83:D83"/>
    <mergeCell ref="E83:F83"/>
    <mergeCell ref="G83:H83"/>
    <mergeCell ref="C84:D84"/>
    <mergeCell ref="E84:F84"/>
    <mergeCell ref="G84:H84"/>
    <mergeCell ref="I84:J84"/>
    <mergeCell ref="K84:L84"/>
    <mergeCell ref="M84:N84"/>
    <mergeCell ref="O84:P84"/>
    <mergeCell ref="Q84:R84"/>
    <mergeCell ref="S84:T84"/>
    <mergeCell ref="U84:V84"/>
    <mergeCell ref="S85:T85"/>
    <mergeCell ref="A85:B85"/>
    <mergeCell ref="C85:D85"/>
    <mergeCell ref="E85:F85"/>
    <mergeCell ref="G85:H85"/>
    <mergeCell ref="I85:J85"/>
    <mergeCell ref="G121:G122"/>
    <mergeCell ref="K85:L85"/>
    <mergeCell ref="M85:N85"/>
    <mergeCell ref="O85:P85"/>
    <mergeCell ref="Q85:R85"/>
    <mergeCell ref="A142:C143"/>
    <mergeCell ref="G132:N138"/>
    <mergeCell ref="K74:N77"/>
    <mergeCell ref="G102:M108"/>
    <mergeCell ref="U85:V85"/>
    <mergeCell ref="A99:B99"/>
    <mergeCell ref="A100:T100"/>
    <mergeCell ref="U117:X125"/>
    <mergeCell ref="A118:A121"/>
    <mergeCell ref="D119:D120"/>
    <mergeCell ref="E119:E120"/>
    <mergeCell ref="F119:F120"/>
    <mergeCell ref="G119:G120"/>
    <mergeCell ref="D121:D122"/>
    <mergeCell ref="E121:E122"/>
    <mergeCell ref="F121:F122"/>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WB summary</vt:lpstr>
      <vt:lpstr>WB calculation</vt:lpstr>
      <vt:lpstr>WB summary Bhuj</vt:lpstr>
      <vt:lpstr>WB calc Bhuj</vt:lpstr>
      <vt:lpstr>Introduction!_ftnref1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2017-11-27T14:25:56Z</dcterms:modified>
</cp:coreProperties>
</file>